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dup\Documents\Croquet\SWCF Leagues 2026\"/>
    </mc:Choice>
  </mc:AlternateContent>
  <xr:revisionPtr revIDLastSave="0" documentId="13_ncr:1_{14F389D1-E7DE-48A3-8715-3F2DC3BE2361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Match Details" sheetId="2" r:id="rId1"/>
    <sheet name="Score Sheet" sheetId="1" r:id="rId2"/>
    <sheet name="Ranking" sheetId="3" r:id="rId3"/>
  </sheets>
  <definedNames>
    <definedName name="_xlnm.Print_Area" localSheetId="2">Ranking!$A$1:$K$51</definedName>
    <definedName name="_xlnm.Print_Area" localSheetId="1">'Score Sheet'!$A$1:$J$36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B1" i="1" s="1"/>
  <c r="I22" i="2"/>
  <c r="B48" i="3" s="1"/>
  <c r="I21" i="2"/>
  <c r="K21" i="2" s="1"/>
  <c r="I20" i="2"/>
  <c r="I19" i="2"/>
  <c r="I18" i="2"/>
  <c r="I17" i="2"/>
  <c r="K17" i="2" s="1"/>
  <c r="I16" i="2"/>
  <c r="K16" i="2" s="1"/>
  <c r="I15" i="2"/>
  <c r="B41" i="3" s="1"/>
  <c r="I10" i="2"/>
  <c r="I9" i="2"/>
  <c r="I8" i="2"/>
  <c r="B38" i="3" s="1"/>
  <c r="I7" i="2"/>
  <c r="B37" i="3" s="1"/>
  <c r="I6" i="2"/>
  <c r="B36" i="3" s="1"/>
  <c r="I5" i="2"/>
  <c r="K5" i="2" s="1"/>
  <c r="I4" i="2"/>
  <c r="K4" i="2" s="1"/>
  <c r="I3" i="2"/>
  <c r="B33" i="3" s="1"/>
  <c r="C48" i="3"/>
  <c r="C47" i="3"/>
  <c r="C46" i="3"/>
  <c r="C45" i="3"/>
  <c r="C44" i="3"/>
  <c r="B47" i="3"/>
  <c r="B46" i="3"/>
  <c r="B45" i="3"/>
  <c r="B44" i="3"/>
  <c r="C40" i="3"/>
  <c r="C39" i="3"/>
  <c r="B40" i="3"/>
  <c r="B39" i="3"/>
  <c r="C15" i="2"/>
  <c r="B36" i="1" s="1"/>
  <c r="K22" i="2"/>
  <c r="K18" i="2"/>
  <c r="K10" i="2"/>
  <c r="K9" i="2"/>
  <c r="K20" i="2"/>
  <c r="K19" i="2"/>
  <c r="F17" i="3"/>
  <c r="E17" i="3"/>
  <c r="F16" i="3"/>
  <c r="E16" i="3"/>
  <c r="F15" i="3"/>
  <c r="E15" i="3"/>
  <c r="F14" i="3"/>
  <c r="E14" i="3"/>
  <c r="C17" i="3"/>
  <c r="B17" i="3"/>
  <c r="C16" i="3"/>
  <c r="B16" i="3"/>
  <c r="C15" i="3"/>
  <c r="B15" i="3"/>
  <c r="C14" i="3"/>
  <c r="B14" i="3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17" i="1"/>
  <c r="E9" i="3"/>
  <c r="C9" i="3"/>
  <c r="E4" i="3"/>
  <c r="C4" i="3"/>
  <c r="C3" i="3"/>
  <c r="I34" i="1"/>
  <c r="C34" i="1"/>
  <c r="I2" i="1"/>
  <c r="E7" i="1"/>
  <c r="E5" i="1"/>
  <c r="B7" i="1"/>
  <c r="B5" i="1"/>
  <c r="C2" i="1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D42" i="3"/>
  <c r="D43" i="3"/>
  <c r="D44" i="3"/>
  <c r="D45" i="3"/>
  <c r="D46" i="3"/>
  <c r="D47" i="3"/>
  <c r="D48" i="3"/>
  <c r="D41" i="3"/>
  <c r="D34" i="3"/>
  <c r="D35" i="3"/>
  <c r="D36" i="3"/>
  <c r="D37" i="3"/>
  <c r="D38" i="3"/>
  <c r="D39" i="3"/>
  <c r="D40" i="3"/>
  <c r="D33" i="3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5" i="1" s="1"/>
  <c r="C6" i="3" s="1"/>
  <c r="J10" i="1"/>
  <c r="C38" i="3" l="1"/>
  <c r="K8" i="2"/>
  <c r="C37" i="3"/>
  <c r="K7" i="2"/>
  <c r="C36" i="3"/>
  <c r="B43" i="3"/>
  <c r="C43" i="3"/>
  <c r="C42" i="3"/>
  <c r="B42" i="3"/>
  <c r="C41" i="3"/>
  <c r="B35" i="3"/>
  <c r="C34" i="3"/>
  <c r="B34" i="3"/>
  <c r="C35" i="3"/>
  <c r="C33" i="3"/>
  <c r="J6" i="1"/>
  <c r="E6" i="3" s="1"/>
  <c r="C25" i="1"/>
  <c r="F32" i="1"/>
  <c r="G32" i="1" s="1"/>
  <c r="F27" i="1"/>
  <c r="G27" i="1" s="1"/>
  <c r="F24" i="1"/>
  <c r="G24" i="1" s="1"/>
  <c r="F22" i="1"/>
  <c r="G22" i="1" s="1"/>
  <c r="F20" i="1"/>
  <c r="G20" i="1" s="1"/>
  <c r="F17" i="1"/>
  <c r="G17" i="1" s="1"/>
  <c r="F16" i="1"/>
  <c r="G16" i="1" s="1"/>
  <c r="F15" i="1"/>
  <c r="G15" i="1" s="1"/>
  <c r="F13" i="1"/>
  <c r="G13" i="1" s="1"/>
  <c r="F10" i="1"/>
  <c r="G10" i="1" s="1"/>
  <c r="F9" i="1"/>
  <c r="G9" i="1" s="1"/>
  <c r="F31" i="1"/>
  <c r="G31" i="1" s="1"/>
  <c r="F30" i="1"/>
  <c r="G30" i="1" s="1"/>
  <c r="F29" i="1"/>
  <c r="G29" i="1" s="1"/>
  <c r="F28" i="1"/>
  <c r="G28" i="1" s="1"/>
  <c r="F26" i="1"/>
  <c r="G26" i="1" s="1"/>
  <c r="F25" i="1"/>
  <c r="G25" i="1" s="1"/>
  <c r="F23" i="1"/>
  <c r="G23" i="1" s="1"/>
  <c r="F21" i="1"/>
  <c r="G21" i="1" s="1"/>
  <c r="F19" i="1"/>
  <c r="G19" i="1" s="1"/>
  <c r="F18" i="1"/>
  <c r="G18" i="1" s="1"/>
  <c r="F14" i="1"/>
  <c r="G14" i="1" s="1"/>
  <c r="F12" i="1"/>
  <c r="G12" i="1" s="1"/>
  <c r="F11" i="1"/>
  <c r="G11" i="1" s="1"/>
  <c r="K3" i="2"/>
  <c r="C28" i="1"/>
  <c r="C24" i="1"/>
  <c r="C19" i="1"/>
  <c r="C14" i="1"/>
  <c r="C12" i="1"/>
  <c r="C27" i="1"/>
  <c r="C23" i="1"/>
  <c r="C20" i="1"/>
  <c r="C18" i="1"/>
  <c r="C16" i="1"/>
  <c r="C11" i="1"/>
  <c r="C9" i="1"/>
  <c r="C26" i="1"/>
  <c r="C22" i="1"/>
  <c r="C21" i="1"/>
  <c r="C17" i="1"/>
  <c r="C15" i="1"/>
  <c r="C13" i="1"/>
  <c r="C10" i="1"/>
  <c r="C31" i="1"/>
  <c r="C29" i="1"/>
  <c r="C32" i="1"/>
  <c r="C30" i="1"/>
  <c r="K6" i="2"/>
  <c r="K15" i="2"/>
  <c r="K23" i="2" s="1"/>
  <c r="K11" i="2" l="1"/>
</calcChain>
</file>

<file path=xl/sharedStrings.xml><?xml version="1.0" encoding="utf-8"?>
<sst xmlns="http://schemas.openxmlformats.org/spreadsheetml/2006/main" count="179" uniqueCount="126">
  <si>
    <t>Telephone</t>
  </si>
  <si>
    <t>Referee</t>
  </si>
  <si>
    <t>Away</t>
  </si>
  <si>
    <t>Home</t>
  </si>
  <si>
    <t>H'cap</t>
  </si>
  <si>
    <t>Player (s)</t>
  </si>
  <si>
    <t>+/- for home team</t>
  </si>
  <si>
    <t>Hoop score</t>
  </si>
  <si>
    <t>Away Team</t>
  </si>
  <si>
    <t>Home Team</t>
  </si>
  <si>
    <t>Games</t>
  </si>
  <si>
    <t>Match score</t>
  </si>
  <si>
    <t>Date</t>
  </si>
  <si>
    <t>Venue</t>
  </si>
  <si>
    <t>Block</t>
  </si>
  <si>
    <t>South West Croquet Federation</t>
  </si>
  <si>
    <t>Home team</t>
  </si>
  <si>
    <t>Handicap</t>
  </si>
  <si>
    <t>Match date:</t>
  </si>
  <si>
    <t>Venue:</t>
  </si>
  <si>
    <t>Away team</t>
  </si>
  <si>
    <t>Field</t>
  </si>
  <si>
    <t>Input value</t>
  </si>
  <si>
    <t>Referee Telephone</t>
  </si>
  <si>
    <t>Match Details</t>
  </si>
  <si>
    <t>Doubles</t>
  </si>
  <si>
    <t>Singles</t>
  </si>
  <si>
    <t>League name</t>
  </si>
  <si>
    <t>Played</t>
  </si>
  <si>
    <t>Forename</t>
  </si>
  <si>
    <t>GCICS SWCF RESULTS</t>
  </si>
  <si>
    <t>Tournament/Match:</t>
  </si>
  <si>
    <t>v</t>
  </si>
  <si>
    <t>Match result (if relevant)</t>
  </si>
  <si>
    <t>Start date</t>
  </si>
  <si>
    <t>End date</t>
  </si>
  <si>
    <t>Date or dates:</t>
  </si>
  <si>
    <t>to</t>
  </si>
  <si>
    <t>Game</t>
  </si>
  <si>
    <t>Winner</t>
  </si>
  <si>
    <t>Loser</t>
  </si>
  <si>
    <t>Points</t>
  </si>
  <si>
    <t>SURNAME</t>
  </si>
  <si>
    <t>beat</t>
  </si>
  <si>
    <t>Handicaps</t>
  </si>
  <si>
    <t>Player Name</t>
  </si>
  <si>
    <t xml:space="preserve">Surname </t>
  </si>
  <si>
    <t>Referee Name</t>
  </si>
  <si>
    <t>H'cap Limit</t>
  </si>
  <si>
    <t>League:</t>
  </si>
  <si>
    <t>Score Sheet Recipient</t>
  </si>
  <si>
    <t>Name</t>
  </si>
  <si>
    <t>Email Address</t>
  </si>
  <si>
    <t>Paul Pristavec</t>
  </si>
  <si>
    <t>ppristavec@yahoo.co.uk</t>
  </si>
  <si>
    <t>GC Level Play Premier</t>
  </si>
  <si>
    <t>LP 5+</t>
  </si>
  <si>
    <t>LP 10+</t>
  </si>
  <si>
    <t>Brenda Duplock</t>
  </si>
  <si>
    <t>brenda.duplock@gmail.com</t>
  </si>
  <si>
    <t>vicframpers@gmail.com</t>
  </si>
  <si>
    <t>LP</t>
  </si>
  <si>
    <t>League</t>
  </si>
  <si>
    <t>Contact</t>
  </si>
  <si>
    <r>
      <t>Alternative SWCF Recipients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</si>
  <si>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1. Copy to Score Sheet receipient above</t>
  </si>
  <si>
    <r>
      <t>Forename</t>
    </r>
    <r>
      <rPr>
        <b/>
        <vertAlign val="superscript"/>
        <sz val="11"/>
        <color rgb="FF3F3F76"/>
        <rFont val="Calibri"/>
        <family val="2"/>
        <scheme val="minor"/>
      </rPr>
      <t>2</t>
    </r>
  </si>
  <si>
    <r>
      <t>Surname</t>
    </r>
    <r>
      <rPr>
        <b/>
        <vertAlign val="superscript"/>
        <sz val="11"/>
        <color rgb="FF3F3F76"/>
        <rFont val="Calibri"/>
        <family val="2"/>
        <scheme val="minor"/>
      </rPr>
      <t>2</t>
    </r>
  </si>
  <si>
    <t xml:space="preserve">Linda </t>
  </si>
  <si>
    <t>Liz</t>
  </si>
  <si>
    <t>Dorman</t>
  </si>
  <si>
    <t>Matt</t>
  </si>
  <si>
    <t>Winskill</t>
  </si>
  <si>
    <t>Ansul</t>
  </si>
  <si>
    <t>Gupta</t>
  </si>
  <si>
    <t>Barns</t>
  </si>
  <si>
    <t xml:space="preserve">   Wilson  </t>
  </si>
  <si>
    <t>Sue Bell</t>
  </si>
  <si>
    <t>Linda Barns</t>
  </si>
  <si>
    <r>
      <t>Mid Initial</t>
    </r>
    <r>
      <rPr>
        <b/>
        <vertAlign val="superscript"/>
        <sz val="11"/>
        <color rgb="FF3F3F76"/>
        <rFont val="Calibri"/>
        <family val="2"/>
        <scheme val="minor"/>
      </rPr>
      <t>2</t>
    </r>
  </si>
  <si>
    <t xml:space="preserve">Frank   </t>
  </si>
  <si>
    <t>Brown</t>
  </si>
  <si>
    <t>John Brown</t>
  </si>
  <si>
    <t>AnsulH Gupta</t>
  </si>
  <si>
    <t>KayJ Birch</t>
  </si>
  <si>
    <t>J</t>
  </si>
  <si>
    <t>Vic Frampton</t>
  </si>
  <si>
    <t>john</t>
  </si>
  <si>
    <t xml:space="preserve">  birch</t>
  </si>
  <si>
    <t>GC Level Play 5+</t>
  </si>
  <si>
    <t>GC Level Play</t>
  </si>
  <si>
    <t>League Name</t>
  </si>
  <si>
    <t>GC Level Play 10+</t>
  </si>
  <si>
    <t>No Handicap Restriction</t>
  </si>
  <si>
    <t>Handicaps 5 or over</t>
  </si>
  <si>
    <t>Handicaps 10 or over</t>
  </si>
  <si>
    <t>Initials</t>
  </si>
  <si>
    <t>Gender
M/F</t>
  </si>
  <si>
    <t>Under 21</t>
  </si>
  <si>
    <t>Over
50</t>
  </si>
  <si>
    <t>Actual Forename
as in CqE system</t>
  </si>
  <si>
    <t>Elizabeth</t>
  </si>
  <si>
    <t>M</t>
  </si>
  <si>
    <t>F</t>
  </si>
  <si>
    <t>Scotland</t>
  </si>
  <si>
    <t>England</t>
  </si>
  <si>
    <t>Y</t>
  </si>
  <si>
    <r>
      <t xml:space="preserve">2. Forename and Surname must be as they appear in the GC Gradings (Rankings/Dgrade) system.  Mid Initial is </t>
    </r>
    <r>
      <rPr>
        <b/>
        <i/>
        <u/>
        <sz val="10"/>
        <color rgb="FFFF0000"/>
        <rFont val="Calibri"/>
        <family val="2"/>
        <scheme val="minor"/>
      </rPr>
      <t>only used</t>
    </r>
    <r>
      <rPr>
        <b/>
        <i/>
        <sz val="10"/>
        <color rgb="FFFF0000"/>
        <rFont val="Calibri"/>
        <family val="2"/>
        <scheme val="minor"/>
      </rPr>
      <t xml:space="preserve"> when part of the players Ranking name.   If entered, 1</t>
    </r>
    <r>
      <rPr>
        <b/>
        <i/>
        <vertAlign val="superscript"/>
        <sz val="10"/>
        <color rgb="FFFF0000"/>
        <rFont val="Calibri"/>
        <family val="2"/>
        <scheme val="minor"/>
      </rPr>
      <t>st</t>
    </r>
    <r>
      <rPr>
        <b/>
        <i/>
        <sz val="10"/>
        <color rgb="FFFF0000"/>
        <rFont val="Calibri"/>
        <family val="2"/>
        <scheme val="minor"/>
      </rPr>
      <t xml:space="preserve"> character of initial will be appended to Forename.</t>
    </r>
  </si>
  <si>
    <t xml:space="preserve">The following additional information is only required for players that do not exist in the GC Gradings (Ranking) Systen and therefore do not have have a DGrade yet.  </t>
  </si>
  <si>
    <r>
      <t>Country of Residence</t>
    </r>
    <r>
      <rPr>
        <b/>
        <i/>
        <vertAlign val="superscript"/>
        <sz val="11"/>
        <color theme="1"/>
        <rFont val="Calibri"/>
        <family val="2"/>
        <scheme val="minor"/>
      </rPr>
      <t>1</t>
    </r>
  </si>
  <si>
    <r>
      <t>Country Representing</t>
    </r>
    <r>
      <rPr>
        <b/>
        <i/>
        <vertAlign val="superscript"/>
        <sz val="11"/>
        <color theme="1"/>
        <rFont val="Calibri"/>
        <family val="2"/>
        <scheme val="minor"/>
      </rPr>
      <t>1</t>
    </r>
  </si>
  <si>
    <r>
      <rPr>
        <i/>
        <vertAlign val="superscript"/>
        <sz val="11"/>
        <color theme="1"/>
        <rFont val="Calibri"/>
        <family val="2"/>
        <scheme val="minor"/>
      </rPr>
      <t>1.</t>
    </r>
    <r>
      <rPr>
        <i/>
        <sz val="11"/>
        <color theme="1"/>
        <rFont val="Calibri"/>
        <family val="2"/>
        <scheme val="minor"/>
      </rPr>
      <t xml:space="preserve">  Set when country not England but may be Wales or Scotland for example.</t>
    </r>
  </si>
  <si>
    <t>HJ</t>
  </si>
  <si>
    <t>Sue</t>
  </si>
  <si>
    <t>Bell</t>
  </si>
  <si>
    <t xml:space="preserve">Kay </t>
  </si>
  <si>
    <t>S</t>
  </si>
  <si>
    <t>Frank Winskill</t>
  </si>
  <si>
    <t>MattS Wilson</t>
  </si>
  <si>
    <t>Liz Dorman</t>
  </si>
  <si>
    <t>Ansul Gupta</t>
  </si>
  <si>
    <t>Budleigh</t>
  </si>
  <si>
    <t>Sidmouth</t>
  </si>
  <si>
    <t>Andrew Referee</t>
  </si>
  <si>
    <t>07123 123456</t>
  </si>
  <si>
    <t>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</si>
</sst>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\ mmm\ yyyy"/>
    <numFmt numFmtId="165" formatCode="dd\-mmm\-yyyy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Tahoma"/>
      <family val="2"/>
    </font>
    <font>
      <b/>
      <vertAlign val="superscript"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vertAlign val="superscript"/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vertAlign val="superscript"/>
      <sz val="10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FFFFCC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ck">
        <color indexed="64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theme="4"/>
      </left>
      <right/>
      <top style="thin">
        <color rgb="FF7F7F7F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5"/>
      </left>
      <right/>
      <top style="thin">
        <color rgb="FF7F7F7F"/>
      </top>
      <bottom/>
      <diagonal/>
    </border>
    <border>
      <left style="thin">
        <color theme="5"/>
      </left>
      <right style="thin">
        <color theme="5"/>
      </right>
      <top style="thin">
        <color rgb="FF7F7F7F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rgb="FF7F7F7F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B2B2B2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6" fillId="9" borderId="26" applyNumberForma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16" fillId="18" borderId="26" applyNumberFormat="0" applyAlignment="0" applyProtection="0"/>
    <xf numFmtId="0" fontId="18" fillId="0" borderId="0" applyNumberFormat="0" applyFill="0" applyBorder="0" applyAlignment="0" applyProtection="0"/>
    <xf numFmtId="0" fontId="23" fillId="20" borderId="78" applyNumberFormat="0" applyFont="0" applyAlignment="0" applyProtection="0"/>
  </cellStyleXfs>
  <cellXfs count="2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/>
    <xf numFmtId="0" fontId="1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8" fillId="9" borderId="3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5" borderId="27" xfId="0" applyFont="1" applyFill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 applyProtection="1">
      <alignment horizontal="left" vertical="center"/>
      <protection locked="0"/>
    </xf>
    <xf numFmtId="0" fontId="1" fillId="5" borderId="7" xfId="0" applyFont="1" applyFill="1" applyBorder="1" applyAlignment="1" applyProtection="1">
      <alignment horizontal="left" vertical="center"/>
      <protection locked="0"/>
    </xf>
    <xf numFmtId="0" fontId="1" fillId="5" borderId="38" xfId="0" applyFont="1" applyFill="1" applyBorder="1" applyAlignment="1" applyProtection="1">
      <alignment horizontal="left" vertical="center"/>
      <protection locked="0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32" xfId="0" applyFont="1" applyFill="1" applyBorder="1" applyAlignment="1" applyProtection="1">
      <alignment horizontal="center" vertical="center"/>
      <protection locked="0"/>
    </xf>
    <xf numFmtId="0" fontId="1" fillId="7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36" xfId="0" applyFont="1" applyFill="1" applyBorder="1" applyAlignment="1">
      <alignment horizontal="center" vertical="center"/>
    </xf>
    <xf numFmtId="0" fontId="1" fillId="13" borderId="29" xfId="0" applyFont="1" applyFill="1" applyBorder="1" applyAlignment="1">
      <alignment horizontal="center" vertical="center"/>
    </xf>
    <xf numFmtId="0" fontId="10" fillId="13" borderId="30" xfId="0" applyFont="1" applyFill="1" applyBorder="1" applyAlignment="1">
      <alignment horizontal="center" vertical="center"/>
    </xf>
    <xf numFmtId="0" fontId="1" fillId="14" borderId="35" xfId="0" applyFont="1" applyFill="1" applyBorder="1" applyAlignment="1" applyProtection="1">
      <alignment horizontal="left" vertical="center"/>
      <protection locked="0"/>
    </xf>
    <xf numFmtId="0" fontId="1" fillId="14" borderId="9" xfId="0" applyFont="1" applyFill="1" applyBorder="1" applyAlignment="1" applyProtection="1">
      <alignment horizontal="left" vertical="center"/>
      <protection locked="0"/>
    </xf>
    <xf numFmtId="164" fontId="1" fillId="6" borderId="6" xfId="0" applyNumberFormat="1" applyFont="1" applyFill="1" applyBorder="1" applyAlignment="1">
      <alignment horizontal="center" vertical="center"/>
    </xf>
    <xf numFmtId="0" fontId="1" fillId="15" borderId="33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9" fillId="10" borderId="42" xfId="2" applyFont="1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5" fillId="0" borderId="45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15" fillId="0" borderId="37" xfId="0" applyFont="1" applyBorder="1"/>
    <xf numFmtId="0" fontId="0" fillId="0" borderId="37" xfId="0" applyBorder="1" applyAlignment="1">
      <alignment horizontal="center"/>
    </xf>
    <xf numFmtId="0" fontId="0" fillId="0" borderId="37" xfId="0" applyBorder="1"/>
    <xf numFmtId="0" fontId="15" fillId="0" borderId="0" xfId="0" applyFont="1"/>
    <xf numFmtId="0" fontId="15" fillId="0" borderId="37" xfId="0" applyFont="1" applyBorder="1" applyAlignment="1">
      <alignment horizontal="right"/>
    </xf>
    <xf numFmtId="0" fontId="0" fillId="0" borderId="0" xfId="0" applyAlignment="1">
      <alignment horizontal="right"/>
    </xf>
    <xf numFmtId="0" fontId="15" fillId="0" borderId="0" xfId="0" quotePrefix="1" applyFont="1"/>
    <xf numFmtId="14" fontId="0" fillId="0" borderId="0" xfId="0" applyNumberFormat="1"/>
    <xf numFmtId="0" fontId="14" fillId="0" borderId="47" xfId="0" applyFont="1" applyBorder="1" applyAlignment="1">
      <alignment horizontal="center"/>
    </xf>
    <xf numFmtId="0" fontId="14" fillId="0" borderId="47" xfId="0" applyFont="1" applyBorder="1"/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5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8" xfId="0" applyBorder="1"/>
    <xf numFmtId="0" fontId="0" fillId="0" borderId="4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2" xfId="0" applyBorder="1"/>
    <xf numFmtId="0" fontId="0" fillId="0" borderId="52" xfId="0" applyBorder="1" applyAlignment="1">
      <alignment horizontal="center"/>
    </xf>
    <xf numFmtId="0" fontId="0" fillId="0" borderId="39" xfId="0" applyBorder="1" applyAlignment="1">
      <alignment horizontal="center"/>
    </xf>
    <xf numFmtId="0" fontId="9" fillId="10" borderId="42" xfId="2" applyFont="1" applyBorder="1" applyAlignment="1"/>
    <xf numFmtId="0" fontId="8" fillId="9" borderId="53" xfId="1" applyFont="1" applyBorder="1"/>
    <xf numFmtId="0" fontId="0" fillId="0" borderId="55" xfId="0" applyBorder="1"/>
    <xf numFmtId="0" fontId="0" fillId="0" borderId="56" xfId="0" applyBorder="1"/>
    <xf numFmtId="0" fontId="0" fillId="16" borderId="55" xfId="0" applyFill="1" applyBorder="1"/>
    <xf numFmtId="0" fontId="0" fillId="16" borderId="56" xfId="0" applyFill="1" applyBorder="1"/>
    <xf numFmtId="0" fontId="0" fillId="17" borderId="57" xfId="0" applyFill="1" applyBorder="1"/>
    <xf numFmtId="0" fontId="0" fillId="17" borderId="58" xfId="0" applyFill="1" applyBorder="1"/>
    <xf numFmtId="0" fontId="0" fillId="0" borderId="59" xfId="0" applyBorder="1"/>
    <xf numFmtId="0" fontId="0" fillId="0" borderId="60" xfId="0" applyBorder="1"/>
    <xf numFmtId="0" fontId="0" fillId="17" borderId="59" xfId="0" applyFill="1" applyBorder="1"/>
    <xf numFmtId="0" fontId="0" fillId="17" borderId="60" xfId="0" applyFill="1" applyBorder="1"/>
    <xf numFmtId="0" fontId="5" fillId="0" borderId="46" xfId="0" applyFont="1" applyBorder="1"/>
    <xf numFmtId="0" fontId="0" fillId="0" borderId="63" xfId="0" applyBorder="1"/>
    <xf numFmtId="0" fontId="0" fillId="0" borderId="65" xfId="0" applyBorder="1"/>
    <xf numFmtId="0" fontId="0" fillId="0" borderId="66" xfId="0" applyBorder="1" applyAlignment="1">
      <alignment horizontal="center" vertical="center"/>
    </xf>
    <xf numFmtId="0" fontId="0" fillId="0" borderId="68" xfId="0" applyBorder="1"/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2" xfId="0" applyBorder="1"/>
    <xf numFmtId="0" fontId="0" fillId="16" borderId="73" xfId="0" applyFill="1" applyBorder="1"/>
    <xf numFmtId="0" fontId="0" fillId="16" borderId="75" xfId="0" applyFill="1" applyBorder="1"/>
    <xf numFmtId="0" fontId="0" fillId="0" borderId="74" xfId="0" applyBorder="1"/>
    <xf numFmtId="0" fontId="9" fillId="10" borderId="42" xfId="2" applyFont="1" applyBorder="1" applyAlignment="1">
      <alignment horizontal="center" vertical="center"/>
    </xf>
    <xf numFmtId="0" fontId="8" fillId="9" borderId="5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11" borderId="42" xfId="3" applyFont="1" applyBorder="1" applyAlignment="1">
      <alignment vertical="top"/>
    </xf>
    <xf numFmtId="0" fontId="16" fillId="18" borderId="26" xfId="5"/>
    <xf numFmtId="0" fontId="0" fillId="16" borderId="54" xfId="0" applyFill="1" applyBorder="1" applyProtection="1">
      <protection locked="0"/>
    </xf>
    <xf numFmtId="0" fontId="0" fillId="0" borderId="55" xfId="0" applyBorder="1" applyProtection="1">
      <protection locked="0"/>
    </xf>
    <xf numFmtId="0" fontId="0" fillId="16" borderId="55" xfId="0" applyFill="1" applyBorder="1" applyProtection="1">
      <protection locked="0"/>
    </xf>
    <xf numFmtId="0" fontId="0" fillId="0" borderId="74" xfId="0" applyBorder="1" applyProtection="1">
      <protection locked="0"/>
    </xf>
    <xf numFmtId="0" fontId="0" fillId="17" borderId="57" xfId="0" applyFill="1" applyBorder="1" applyProtection="1">
      <protection locked="0"/>
    </xf>
    <xf numFmtId="0" fontId="0" fillId="0" borderId="59" xfId="0" applyBorder="1" applyProtection="1">
      <protection locked="0"/>
    </xf>
    <xf numFmtId="0" fontId="0" fillId="17" borderId="59" xfId="0" applyFill="1" applyBorder="1" applyProtection="1">
      <protection locked="0"/>
    </xf>
    <xf numFmtId="0" fontId="0" fillId="0" borderId="72" xfId="0" applyBorder="1" applyProtection="1">
      <protection locked="0"/>
    </xf>
    <xf numFmtId="0" fontId="1" fillId="0" borderId="3" xfId="0" applyFont="1" applyBorder="1"/>
    <xf numFmtId="1" fontId="0" fillId="16" borderId="73" xfId="0" applyNumberFormat="1" applyFill="1" applyBorder="1" applyAlignment="1" applyProtection="1">
      <alignment horizontal="center" vertical="center"/>
      <protection locked="0"/>
    </xf>
    <xf numFmtId="1" fontId="0" fillId="0" borderId="55" xfId="0" applyNumberFormat="1" applyBorder="1" applyAlignment="1" applyProtection="1">
      <alignment horizontal="center" vertical="center"/>
      <protection locked="0"/>
    </xf>
    <xf numFmtId="1" fontId="0" fillId="16" borderId="55" xfId="0" applyNumberFormat="1" applyFill="1" applyBorder="1" applyAlignment="1" applyProtection="1">
      <alignment horizontal="center" vertical="center"/>
      <protection locked="0"/>
    </xf>
    <xf numFmtId="1" fontId="0" fillId="0" borderId="74" xfId="0" applyNumberFormat="1" applyBorder="1" applyAlignment="1" applyProtection="1">
      <alignment horizontal="center" vertical="center"/>
      <protection locked="0"/>
    </xf>
    <xf numFmtId="1" fontId="0" fillId="17" borderId="57" xfId="0" applyNumberFormat="1" applyFill="1" applyBorder="1" applyAlignment="1" applyProtection="1">
      <alignment horizontal="center" vertical="center"/>
      <protection locked="0"/>
    </xf>
    <xf numFmtId="1" fontId="0" fillId="0" borderId="59" xfId="0" applyNumberFormat="1" applyBorder="1" applyAlignment="1" applyProtection="1">
      <alignment horizontal="center" vertical="center"/>
      <protection locked="0"/>
    </xf>
    <xf numFmtId="1" fontId="0" fillId="17" borderId="59" xfId="0" applyNumberFormat="1" applyFill="1" applyBorder="1" applyAlignment="1" applyProtection="1">
      <alignment horizontal="center" vertical="center"/>
      <protection locked="0"/>
    </xf>
    <xf numFmtId="1" fontId="0" fillId="0" borderId="72" xfId="0" applyNumberFormat="1" applyBorder="1" applyAlignment="1" applyProtection="1">
      <alignment horizontal="center" vertical="center"/>
      <protection locked="0"/>
    </xf>
    <xf numFmtId="0" fontId="0" fillId="16" borderId="43" xfId="0" applyFill="1" applyBorder="1" applyProtection="1">
      <protection locked="0"/>
    </xf>
    <xf numFmtId="0" fontId="5" fillId="0" borderId="55" xfId="0" applyFont="1" applyBorder="1"/>
    <xf numFmtId="0" fontId="8" fillId="9" borderId="31" xfId="1" applyFont="1" applyBorder="1"/>
    <xf numFmtId="0" fontId="5" fillId="16" borderId="73" xfId="0" applyFont="1" applyFill="1" applyBorder="1"/>
    <xf numFmtId="0" fontId="5" fillId="16" borderId="55" xfId="0" applyFont="1" applyFill="1" applyBorder="1"/>
    <xf numFmtId="0" fontId="5" fillId="16" borderId="74" xfId="0" applyFont="1" applyFill="1" applyBorder="1"/>
    <xf numFmtId="0" fontId="19" fillId="0" borderId="0" xfId="0" applyFont="1" applyAlignment="1">
      <alignment vertical="center"/>
    </xf>
    <xf numFmtId="0" fontId="5" fillId="16" borderId="48" xfId="0" applyFont="1" applyFill="1" applyBorder="1" applyAlignment="1">
      <alignment horizontal="center"/>
    </xf>
    <xf numFmtId="0" fontId="18" fillId="16" borderId="48" xfId="6" applyFill="1" applyBorder="1"/>
    <xf numFmtId="0" fontId="0" fillId="16" borderId="76" xfId="0" applyFill="1" applyBorder="1" applyProtection="1">
      <protection locked="0"/>
    </xf>
    <xf numFmtId="0" fontId="0" fillId="0" borderId="56" xfId="0" applyBorder="1" applyProtection="1">
      <protection locked="0"/>
    </xf>
    <xf numFmtId="0" fontId="0" fillId="16" borderId="56" xfId="0" applyFill="1" applyBorder="1" applyProtection="1">
      <protection locked="0"/>
    </xf>
    <xf numFmtId="165" fontId="0" fillId="0" borderId="56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0" fillId="13" borderId="48" xfId="0" applyFill="1" applyBorder="1"/>
    <xf numFmtId="0" fontId="17" fillId="19" borderId="49" xfId="0" applyFont="1" applyFill="1" applyBorder="1"/>
    <xf numFmtId="0" fontId="17" fillId="19" borderId="47" xfId="0" applyFont="1" applyFill="1" applyBorder="1"/>
    <xf numFmtId="0" fontId="0" fillId="16" borderId="49" xfId="0" applyFill="1" applyBorder="1"/>
    <xf numFmtId="0" fontId="0" fillId="16" borderId="47" xfId="0" applyFill="1" applyBorder="1"/>
    <xf numFmtId="0" fontId="0" fillId="0" borderId="49" xfId="0" applyBorder="1"/>
    <xf numFmtId="0" fontId="0" fillId="0" borderId="47" xfId="0" applyBorder="1"/>
    <xf numFmtId="0" fontId="0" fillId="0" borderId="79" xfId="0" applyBorder="1"/>
    <xf numFmtId="0" fontId="0" fillId="0" borderId="83" xfId="0" applyBorder="1"/>
    <xf numFmtId="0" fontId="0" fillId="0" borderId="70" xfId="0" applyBorder="1"/>
    <xf numFmtId="0" fontId="0" fillId="0" borderId="71" xfId="0" applyBorder="1"/>
    <xf numFmtId="0" fontId="0" fillId="0" borderId="83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84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68" xfId="0" applyBorder="1" applyProtection="1">
      <protection locked="0"/>
    </xf>
    <xf numFmtId="0" fontId="0" fillId="0" borderId="69" xfId="0" applyBorder="1" applyProtection="1">
      <protection locked="0"/>
    </xf>
    <xf numFmtId="0" fontId="0" fillId="0" borderId="64" xfId="0" applyBorder="1"/>
    <xf numFmtId="0" fontId="0" fillId="0" borderId="66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/>
    <xf numFmtId="0" fontId="0" fillId="0" borderId="86" xfId="0" applyBorder="1"/>
    <xf numFmtId="0" fontId="0" fillId="0" borderId="87" xfId="0" applyBorder="1" applyAlignment="1">
      <alignment horizontal="center"/>
    </xf>
    <xf numFmtId="0" fontId="5" fillId="0" borderId="47" xfId="0" applyFont="1" applyBorder="1"/>
    <xf numFmtId="0" fontId="0" fillId="0" borderId="49" xfId="0" applyBorder="1" applyAlignment="1">
      <alignment horizontal="center"/>
    </xf>
    <xf numFmtId="0" fontId="0" fillId="0" borderId="94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95" xfId="0" applyBorder="1" applyProtection="1">
      <protection locked="0"/>
    </xf>
    <xf numFmtId="0" fontId="0" fillId="0" borderId="64" xfId="0" applyBorder="1" applyProtection="1">
      <protection locked="0"/>
    </xf>
    <xf numFmtId="0" fontId="0" fillId="0" borderId="65" xfId="0" applyBorder="1" applyProtection="1">
      <protection locked="0"/>
    </xf>
    <xf numFmtId="0" fontId="0" fillId="0" borderId="66" xfId="0" applyBorder="1" applyProtection="1">
      <protection locked="0"/>
    </xf>
    <xf numFmtId="0" fontId="27" fillId="0" borderId="91" xfId="0" applyFont="1" applyBorder="1" applyAlignment="1">
      <alignment wrapText="1"/>
    </xf>
    <xf numFmtId="0" fontId="27" fillId="0" borderId="92" xfId="0" applyFont="1" applyBorder="1" applyAlignment="1">
      <alignment wrapText="1"/>
    </xf>
    <xf numFmtId="0" fontId="27" fillId="0" borderId="92" xfId="0" applyFont="1" applyBorder="1" applyAlignment="1">
      <alignment horizontal="center" wrapText="1"/>
    </xf>
    <xf numFmtId="0" fontId="27" fillId="0" borderId="93" xfId="0" applyFont="1" applyBorder="1" applyAlignment="1">
      <alignment horizontal="center" wrapText="1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30" fillId="0" borderId="34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5" fillId="0" borderId="88" xfId="0" applyFont="1" applyBorder="1" applyAlignment="1">
      <alignment horizontal="center" vertical="center" textRotation="255"/>
    </xf>
    <xf numFmtId="0" fontId="5" fillId="0" borderId="89" xfId="0" applyFont="1" applyBorder="1" applyAlignment="1">
      <alignment horizontal="center" vertical="center" textRotation="255"/>
    </xf>
    <xf numFmtId="0" fontId="5" fillId="0" borderId="90" xfId="0" applyFont="1" applyBorder="1" applyAlignment="1">
      <alignment horizontal="center" vertical="center" textRotation="255"/>
    </xf>
    <xf numFmtId="0" fontId="5" fillId="0" borderId="61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28" fillId="0" borderId="0" xfId="0" applyFont="1" applyAlignment="1">
      <alignment horizontal="left" vertical="top" wrapText="1"/>
    </xf>
    <xf numFmtId="0" fontId="24" fillId="20" borderId="80" xfId="7" applyFont="1" applyBorder="1" applyAlignment="1">
      <alignment horizontal="left" vertical="top" wrapText="1"/>
    </xf>
    <xf numFmtId="0" fontId="24" fillId="20" borderId="81" xfId="7" applyFont="1" applyBorder="1" applyAlignment="1">
      <alignment horizontal="left" vertical="top" wrapText="1"/>
    </xf>
    <xf numFmtId="0" fontId="24" fillId="20" borderId="82" xfId="7" applyFont="1" applyBorder="1" applyAlignment="1">
      <alignment horizontal="left" vertical="top" wrapText="1"/>
    </xf>
    <xf numFmtId="0" fontId="24" fillId="20" borderId="0" xfId="7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center"/>
    </xf>
    <xf numFmtId="0" fontId="21" fillId="0" borderId="77" xfId="0" applyFont="1" applyBorder="1" applyAlignment="1">
      <alignment horizontal="left"/>
    </xf>
    <xf numFmtId="0" fontId="9" fillId="10" borderId="0" xfId="2" applyFont="1" applyAlignment="1">
      <alignment horizontal="center"/>
    </xf>
    <xf numFmtId="0" fontId="17" fillId="19" borderId="48" xfId="0" applyFont="1" applyFill="1" applyBorder="1" applyAlignment="1">
      <alignment horizontal="center"/>
    </xf>
    <xf numFmtId="0" fontId="5" fillId="13" borderId="48" xfId="0" applyFont="1" applyFill="1" applyBorder="1" applyAlignment="1">
      <alignment horizontal="left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9" borderId="40" xfId="1" applyFont="1" applyBorder="1" applyAlignment="1">
      <alignment horizontal="center" vertical="center"/>
    </xf>
    <xf numFmtId="0" fontId="8" fillId="9" borderId="41" xfId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4" borderId="35" xfId="0" applyFont="1" applyFill="1" applyBorder="1" applyAlignment="1" applyProtection="1">
      <alignment horizontal="center" vertical="center"/>
      <protection locked="0"/>
    </xf>
    <xf numFmtId="0" fontId="1" fillId="14" borderId="9" xfId="0" applyFont="1" applyFill="1" applyBorder="1" applyAlignment="1" applyProtection="1">
      <alignment horizontal="center" vertical="center"/>
      <protection locked="0"/>
    </xf>
    <xf numFmtId="0" fontId="1" fillId="14" borderId="33" xfId="0" applyFont="1" applyFill="1" applyBorder="1" applyAlignment="1" applyProtection="1">
      <alignment horizontal="center" vertical="center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39" xfId="0" applyFont="1" applyFill="1" applyBorder="1" applyAlignment="1" applyProtection="1">
      <alignment horizontal="center" vertical="center"/>
      <protection locked="0"/>
    </xf>
    <xf numFmtId="0" fontId="10" fillId="13" borderId="11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1" fillId="0" borderId="0" xfId="4" applyFont="1" applyFill="1" applyAlignment="1">
      <alignment horizontal="center" vertical="top" textRotation="255"/>
    </xf>
    <xf numFmtId="0" fontId="10" fillId="13" borderId="6" xfId="0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top" textRotation="255"/>
    </xf>
  </cellXfs>
  <cellStyles count="8">
    <cellStyle name="Accent1" xfId="2" builtinId="29"/>
    <cellStyle name="Accent2" xfId="3" builtinId="33"/>
    <cellStyle name="Accent5" xfId="4" builtinId="45"/>
    <cellStyle name="Calculation" xfId="5" builtinId="22"/>
    <cellStyle name="Hyperlink" xfId="6" builtinId="8"/>
    <cellStyle name="Input" xfId="1" builtinId="20"/>
    <cellStyle name="Normal" xfId="0" builtinId="0"/>
    <cellStyle name="Note" xfId="7" builtinId="10"/>
  </cellStyles>
  <dxfs count="0"/>
  <tableStyles count="0" defaultTableStyle="TableStyleMedium2" defaultPivotStyle="PivotStyleLight16"/>
  <colors>
    <mruColors>
      <color rgb="FFC3B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C260-5013-4D1A-821F-8F4B5559DBB9}">
  <sheetPr codeName="Sheet1">
    <pageSetUpPr fitToPage="1"/>
  </sheetPr>
  <dimension ref="B1:K32"/>
  <sheetViews>
    <sheetView showGridLines="0" tabSelected="1" workbookViewId="0">
      <selection activeCell="J9" sqref="J9"/>
    </sheetView>
  </sheetViews>
  <sheetFormatPr defaultRowHeight="14.75" x14ac:dyDescent="0.75"/>
  <cols>
    <col min="1" max="1" width="2" customWidth="1"/>
    <col min="2" max="2" width="18.1796875" customWidth="1"/>
    <col min="3" max="3" width="24.453125" customWidth="1"/>
    <col min="4" max="4" width="2.08984375" customWidth="1"/>
    <col min="5" max="5" width="3.1328125" customWidth="1"/>
    <col min="6" max="8" width="11.40625" customWidth="1"/>
    <col min="9" max="9" width="20.7265625" customWidth="1"/>
    <col min="10" max="10" width="10.36328125" style="85" customWidth="1"/>
    <col min="11" max="11" width="8.04296875" customWidth="1"/>
    <col min="12" max="12" width="20.7265625" customWidth="1"/>
    <col min="13" max="13" width="8.453125" bestFit="1" customWidth="1"/>
  </cols>
  <sheetData>
    <row r="1" spans="2:11" ht="16" x14ac:dyDescent="0.8">
      <c r="B1" s="179" t="s">
        <v>24</v>
      </c>
      <c r="C1" s="179"/>
      <c r="F1" s="60" t="s">
        <v>16</v>
      </c>
      <c r="G1" s="60"/>
      <c r="H1" s="31"/>
      <c r="I1" s="60"/>
      <c r="J1" s="83"/>
      <c r="K1" s="60"/>
    </row>
    <row r="2" spans="2:11" ht="17.5" thickBot="1" x14ac:dyDescent="0.9">
      <c r="B2" s="106" t="s">
        <v>21</v>
      </c>
      <c r="C2" s="107" t="s">
        <v>22</v>
      </c>
      <c r="F2" s="61" t="s">
        <v>66</v>
      </c>
      <c r="G2" s="61" t="s">
        <v>79</v>
      </c>
      <c r="H2" s="61" t="s">
        <v>67</v>
      </c>
      <c r="I2" s="87" t="s">
        <v>45</v>
      </c>
      <c r="J2" s="84" t="s">
        <v>17</v>
      </c>
      <c r="K2" s="87" t="s">
        <v>28</v>
      </c>
    </row>
    <row r="3" spans="2:11" x14ac:dyDescent="0.75">
      <c r="B3" s="108" t="s">
        <v>27</v>
      </c>
      <c r="C3" s="114" t="s">
        <v>89</v>
      </c>
      <c r="E3">
        <v>1</v>
      </c>
      <c r="F3" s="88" t="s">
        <v>69</v>
      </c>
      <c r="G3" s="88"/>
      <c r="H3" s="88" t="s">
        <v>70</v>
      </c>
      <c r="I3" s="80" t="str">
        <f>_xlfn.CONCAT(PROPER(TRIM(F3)),UPPER(LEFT(TRIM(G3),1))," ",PROPER(TRIM(H3)))</f>
        <v>Liz Dorman</v>
      </c>
      <c r="J3" s="97">
        <v>1</v>
      </c>
      <c r="K3" s="81">
        <f>COUNTIF('Score Sheet'!$B$9:$B$32,'Match Details'!$I3)</f>
        <v>2</v>
      </c>
    </row>
    <row r="4" spans="2:11" x14ac:dyDescent="0.75">
      <c r="B4" s="106" t="s">
        <v>48</v>
      </c>
      <c r="C4" s="63" t="str">
        <f>VLOOKUP(C3,B29:C32,2,FALSE)</f>
        <v>Handicaps 5 or over</v>
      </c>
      <c r="E4">
        <v>2</v>
      </c>
      <c r="F4" s="89" t="s">
        <v>71</v>
      </c>
      <c r="G4" s="89" t="s">
        <v>116</v>
      </c>
      <c r="H4" s="89" t="s">
        <v>76</v>
      </c>
      <c r="I4" s="62" t="str">
        <f t="shared" ref="I4:I10" si="0">_xlfn.CONCAT(PROPER(TRIM(F4)),UPPER(LEFT(TRIM(G4),1))," ",PROPER(TRIM(H4)))</f>
        <v>MattS Wilson</v>
      </c>
      <c r="J4" s="98">
        <v>-2</v>
      </c>
      <c r="K4" s="63">
        <f>COUNTIF('Score Sheet'!$B$9:$B$32,'Match Details'!$I4)</f>
        <v>2</v>
      </c>
    </row>
    <row r="5" spans="2:11" x14ac:dyDescent="0.75">
      <c r="B5" s="109" t="s">
        <v>14</v>
      </c>
      <c r="C5" s="116" t="s">
        <v>125</v>
      </c>
      <c r="E5">
        <v>3</v>
      </c>
      <c r="F5" s="90" t="s">
        <v>87</v>
      </c>
      <c r="G5" s="90"/>
      <c r="H5" s="90" t="s">
        <v>81</v>
      </c>
      <c r="I5" s="64" t="str">
        <f t="shared" si="0"/>
        <v>John Brown</v>
      </c>
      <c r="J5" s="99">
        <v>3</v>
      </c>
      <c r="K5" s="65">
        <f>COUNTIF('Score Sheet'!$B$9:$B$32,'Match Details'!$I5)</f>
        <v>3</v>
      </c>
    </row>
    <row r="6" spans="2:11" x14ac:dyDescent="0.75">
      <c r="B6" s="106" t="s">
        <v>18</v>
      </c>
      <c r="C6" s="117">
        <v>46148</v>
      </c>
      <c r="E6">
        <v>4</v>
      </c>
      <c r="F6" s="89" t="s">
        <v>80</v>
      </c>
      <c r="G6" s="89"/>
      <c r="H6" s="89" t="s">
        <v>72</v>
      </c>
      <c r="I6" s="62" t="str">
        <f t="shared" si="0"/>
        <v>Frank Winskill</v>
      </c>
      <c r="J6" s="98">
        <v>1</v>
      </c>
      <c r="K6" s="63">
        <f>COUNTIF('Score Sheet'!$B$9:$B$32,'Match Details'!$I6)</f>
        <v>2</v>
      </c>
    </row>
    <row r="7" spans="2:11" x14ac:dyDescent="0.75">
      <c r="B7" s="109" t="s">
        <v>19</v>
      </c>
      <c r="C7" s="116" t="s">
        <v>121</v>
      </c>
      <c r="E7">
        <v>5</v>
      </c>
      <c r="F7" s="90"/>
      <c r="G7" s="90"/>
      <c r="H7" s="90"/>
      <c r="I7" s="64" t="str">
        <f t="shared" si="0"/>
        <v xml:space="preserve"> </v>
      </c>
      <c r="J7" s="99"/>
      <c r="K7" s="65">
        <f>COUNTIF('Score Sheet'!$B$9:$B$32,'Match Details'!$I7)</f>
        <v>0</v>
      </c>
    </row>
    <row r="8" spans="2:11" x14ac:dyDescent="0.75">
      <c r="B8" s="106" t="s">
        <v>16</v>
      </c>
      <c r="C8" s="115" t="s">
        <v>121</v>
      </c>
      <c r="E8">
        <v>6</v>
      </c>
      <c r="F8" s="89"/>
      <c r="G8" s="89"/>
      <c r="H8" s="89"/>
      <c r="I8" s="62" t="str">
        <f t="shared" si="0"/>
        <v xml:space="preserve"> </v>
      </c>
      <c r="J8" s="98"/>
      <c r="K8" s="63">
        <f>COUNTIF('Score Sheet'!$B$9:$B$32,'Match Details'!$I8)</f>
        <v>0</v>
      </c>
    </row>
    <row r="9" spans="2:11" x14ac:dyDescent="0.75">
      <c r="B9" s="109" t="s">
        <v>20</v>
      </c>
      <c r="C9" s="116" t="s">
        <v>122</v>
      </c>
      <c r="E9">
        <v>7</v>
      </c>
      <c r="F9" s="90"/>
      <c r="G9" s="90"/>
      <c r="H9" s="90"/>
      <c r="I9" s="64" t="str">
        <f t="shared" si="0"/>
        <v xml:space="preserve"> </v>
      </c>
      <c r="J9" s="99"/>
      <c r="K9" s="65">
        <f>COUNTIF('Score Sheet'!$B$9:$B$32,'Match Details'!$I9)</f>
        <v>0</v>
      </c>
    </row>
    <row r="10" spans="2:11" ht="15.5" thickBot="1" x14ac:dyDescent="0.9">
      <c r="B10" s="106" t="s">
        <v>47</v>
      </c>
      <c r="C10" s="115" t="s">
        <v>123</v>
      </c>
      <c r="E10">
        <v>8</v>
      </c>
      <c r="F10" s="91"/>
      <c r="G10" s="91"/>
      <c r="H10" s="91"/>
      <c r="I10" s="82" t="str">
        <f t="shared" si="0"/>
        <v xml:space="preserve"> </v>
      </c>
      <c r="J10" s="100"/>
      <c r="K10" s="32">
        <f>COUNTIF('Score Sheet'!$B$9:$B$32,'Match Details'!$I10)</f>
        <v>0</v>
      </c>
    </row>
    <row r="11" spans="2:11" ht="15.5" customHeight="1" thickTop="1" x14ac:dyDescent="0.75">
      <c r="B11" s="110" t="s">
        <v>23</v>
      </c>
      <c r="C11" s="105" t="s">
        <v>124</v>
      </c>
      <c r="F11" s="173" t="s">
        <v>107</v>
      </c>
      <c r="G11" s="174"/>
      <c r="H11" s="174"/>
      <c r="I11" s="174"/>
      <c r="J11" s="174"/>
      <c r="K11" s="34">
        <f>SUBTOTAL(109,'Match Details'!$K$3:$K$10)</f>
        <v>9</v>
      </c>
    </row>
    <row r="12" spans="2:11" ht="26.5" customHeight="1" x14ac:dyDescent="0.75">
      <c r="F12" s="175"/>
      <c r="G12" s="176"/>
      <c r="H12" s="176"/>
      <c r="I12" s="176"/>
      <c r="J12" s="176"/>
    </row>
    <row r="13" spans="2:11" ht="16" x14ac:dyDescent="0.75">
      <c r="B13" s="180" t="s">
        <v>50</v>
      </c>
      <c r="C13" s="180"/>
      <c r="F13" s="86" t="s">
        <v>20</v>
      </c>
      <c r="G13" s="86"/>
      <c r="H13" s="86"/>
      <c r="I13" s="86"/>
      <c r="J13" s="86"/>
      <c r="K13" s="86"/>
    </row>
    <row r="14" spans="2:11" ht="16.75" x14ac:dyDescent="0.75">
      <c r="B14" s="53" t="s">
        <v>51</v>
      </c>
      <c r="C14" s="118" t="s">
        <v>58</v>
      </c>
      <c r="F14" s="61" t="s">
        <v>66</v>
      </c>
      <c r="G14" s="61" t="s">
        <v>79</v>
      </c>
      <c r="H14" s="61" t="s">
        <v>67</v>
      </c>
      <c r="I14" s="87" t="s">
        <v>45</v>
      </c>
      <c r="J14" s="84" t="s">
        <v>17</v>
      </c>
      <c r="K14" s="87" t="s">
        <v>28</v>
      </c>
    </row>
    <row r="15" spans="2:11" x14ac:dyDescent="0.75">
      <c r="B15" s="119" t="s">
        <v>52</v>
      </c>
      <c r="C15" s="119" t="str">
        <f>IF(C14=C19,C20,IF(C14=C21,C22,IF(C14=C23,C24)))</f>
        <v>brenda.duplock@gmail.com</v>
      </c>
      <c r="E15">
        <v>1</v>
      </c>
      <c r="F15" s="92" t="s">
        <v>113</v>
      </c>
      <c r="G15" s="92"/>
      <c r="H15" s="92" t="s">
        <v>114</v>
      </c>
      <c r="I15" s="66" t="str">
        <f>_xlfn.CONCAT(PROPER(TRIM(F15)),UPPER(LEFT(TRIM(G15),1))," ",PROPER(TRIM(H15)))</f>
        <v>Sue Bell</v>
      </c>
      <c r="J15" s="101">
        <v>2</v>
      </c>
      <c r="K15" s="67">
        <f>COUNTIF('Score Sheet'!$E$9:$E$32,'Match Details'!$I15)</f>
        <v>3</v>
      </c>
    </row>
    <row r="16" spans="2:11" x14ac:dyDescent="0.75">
      <c r="E16">
        <v>2</v>
      </c>
      <c r="F16" s="93" t="s">
        <v>73</v>
      </c>
      <c r="G16" s="93"/>
      <c r="H16" s="93" t="s">
        <v>74</v>
      </c>
      <c r="I16" s="68" t="str">
        <f t="shared" ref="I16:I22" si="1">_xlfn.CONCAT(PROPER(TRIM(F16)),UPPER(LEFT(TRIM(G16),1))," ",PROPER(TRIM(H16)))</f>
        <v>Ansul Gupta</v>
      </c>
      <c r="J16" s="102">
        <v>2</v>
      </c>
      <c r="K16" s="69">
        <f>COUNTIF('Score Sheet'!$E$9:$E$32,'Match Details'!$I16)</f>
        <v>1</v>
      </c>
    </row>
    <row r="17" spans="2:11" ht="16.75" x14ac:dyDescent="0.75">
      <c r="B17" s="180" t="s">
        <v>64</v>
      </c>
      <c r="C17" s="180"/>
      <c r="E17">
        <v>3</v>
      </c>
      <c r="F17" s="94" t="s">
        <v>115</v>
      </c>
      <c r="G17" s="94" t="s">
        <v>85</v>
      </c>
      <c r="H17" s="94" t="s">
        <v>88</v>
      </c>
      <c r="I17" s="70" t="str">
        <f t="shared" si="1"/>
        <v>KayJ Birch</v>
      </c>
      <c r="J17" s="103">
        <v>1</v>
      </c>
      <c r="K17" s="71">
        <f>COUNTIF('Score Sheet'!$E$9:$E$32,'Match Details'!$I17)</f>
        <v>2</v>
      </c>
    </row>
    <row r="18" spans="2:11" x14ac:dyDescent="0.75">
      <c r="B18" s="112" t="s">
        <v>62</v>
      </c>
      <c r="C18" s="112" t="s">
        <v>63</v>
      </c>
      <c r="E18">
        <v>4</v>
      </c>
      <c r="F18" s="93" t="s">
        <v>68</v>
      </c>
      <c r="G18" s="93"/>
      <c r="H18" s="93" t="s">
        <v>75</v>
      </c>
      <c r="I18" s="68" t="str">
        <f t="shared" si="1"/>
        <v>Linda Barns</v>
      </c>
      <c r="J18" s="102">
        <v>3</v>
      </c>
      <c r="K18" s="69">
        <f>COUNTIF('Score Sheet'!$E$9:$E$32,'Match Details'!$I18)</f>
        <v>2</v>
      </c>
    </row>
    <row r="19" spans="2:11" x14ac:dyDescent="0.75">
      <c r="B19" s="177" t="s">
        <v>61</v>
      </c>
      <c r="C19" s="53" t="s">
        <v>53</v>
      </c>
      <c r="E19">
        <v>5</v>
      </c>
      <c r="F19" s="94"/>
      <c r="G19" s="94"/>
      <c r="H19" s="94"/>
      <c r="I19" s="70" t="str">
        <f t="shared" si="1"/>
        <v xml:space="preserve"> </v>
      </c>
      <c r="J19" s="103"/>
      <c r="K19" s="71">
        <f>COUNTIF('Score Sheet'!$E$9:$E$32,'Match Details'!$I19)</f>
        <v>0</v>
      </c>
    </row>
    <row r="20" spans="2:11" x14ac:dyDescent="0.75">
      <c r="B20" s="177"/>
      <c r="C20" s="113" t="s">
        <v>54</v>
      </c>
      <c r="E20">
        <v>6</v>
      </c>
      <c r="F20" s="93"/>
      <c r="G20" s="93"/>
      <c r="H20" s="93"/>
      <c r="I20" s="68" t="str">
        <f t="shared" si="1"/>
        <v xml:space="preserve"> </v>
      </c>
      <c r="J20" s="102"/>
      <c r="K20" s="69">
        <f>COUNTIF('Score Sheet'!$E$9:$E$32,'Match Details'!$I20)</f>
        <v>0</v>
      </c>
    </row>
    <row r="21" spans="2:11" x14ac:dyDescent="0.75">
      <c r="B21" s="181" t="s">
        <v>56</v>
      </c>
      <c r="C21" s="53" t="s">
        <v>58</v>
      </c>
      <c r="E21">
        <v>7</v>
      </c>
      <c r="F21" s="94"/>
      <c r="G21" s="94"/>
      <c r="H21" s="94"/>
      <c r="I21" s="70" t="str">
        <f t="shared" si="1"/>
        <v xml:space="preserve"> </v>
      </c>
      <c r="J21" s="103"/>
      <c r="K21" s="71">
        <f>COUNTIF('Score Sheet'!$E$9:$E$32,'Match Details'!$I21)</f>
        <v>0</v>
      </c>
    </row>
    <row r="22" spans="2:11" ht="15.5" thickBot="1" x14ac:dyDescent="0.9">
      <c r="B22" s="181"/>
      <c r="C22" s="113" t="s">
        <v>59</v>
      </c>
      <c r="E22">
        <v>8</v>
      </c>
      <c r="F22" s="95"/>
      <c r="G22" s="95"/>
      <c r="H22" s="95"/>
      <c r="I22" s="79" t="str">
        <f t="shared" si="1"/>
        <v xml:space="preserve"> </v>
      </c>
      <c r="J22" s="104"/>
      <c r="K22" s="33">
        <f>COUNTIF('Score Sheet'!$E$9:$E$32,'Match Details'!$I22)</f>
        <v>0</v>
      </c>
    </row>
    <row r="23" spans="2:11" ht="15.5" thickTop="1" x14ac:dyDescent="0.75">
      <c r="B23" s="177" t="s">
        <v>57</v>
      </c>
      <c r="C23" s="53" t="s">
        <v>86</v>
      </c>
      <c r="K23" s="72">
        <f>SUM('Match Details'!$K$15:$K$22)</f>
        <v>8</v>
      </c>
    </row>
    <row r="24" spans="2:11" x14ac:dyDescent="0.75">
      <c r="B24" s="177"/>
      <c r="C24" s="113" t="s">
        <v>60</v>
      </c>
    </row>
    <row r="25" spans="2:11" x14ac:dyDescent="0.75">
      <c r="B25" s="178" t="s">
        <v>65</v>
      </c>
      <c r="C25" s="178"/>
    </row>
    <row r="28" spans="2:11" x14ac:dyDescent="0.75">
      <c r="B28" s="120" t="s">
        <v>91</v>
      </c>
      <c r="C28" s="121" t="s">
        <v>17</v>
      </c>
    </row>
    <row r="29" spans="2:11" x14ac:dyDescent="0.75">
      <c r="B29" s="122" t="s">
        <v>55</v>
      </c>
      <c r="C29" s="123" t="s">
        <v>93</v>
      </c>
    </row>
    <row r="30" spans="2:11" x14ac:dyDescent="0.75">
      <c r="B30" s="124" t="s">
        <v>90</v>
      </c>
      <c r="C30" s="125" t="s">
        <v>93</v>
      </c>
    </row>
    <row r="31" spans="2:11" x14ac:dyDescent="0.75">
      <c r="B31" s="122" t="s">
        <v>89</v>
      </c>
      <c r="C31" s="123" t="s">
        <v>94</v>
      </c>
    </row>
    <row r="32" spans="2:11" x14ac:dyDescent="0.75">
      <c r="B32" s="126" t="s">
        <v>92</v>
      </c>
      <c r="C32" s="53" t="s">
        <v>95</v>
      </c>
    </row>
  </sheetData>
  <sheetProtection sheet="1" objects="1" scenarios="1"/>
  <mergeCells count="8">
    <mergeCell ref="F11:J12"/>
    <mergeCell ref="B23:B24"/>
    <mergeCell ref="B25:C25"/>
    <mergeCell ref="B1:C1"/>
    <mergeCell ref="B13:C13"/>
    <mergeCell ref="B17:C17"/>
    <mergeCell ref="B19:B20"/>
    <mergeCell ref="B21:B22"/>
  </mergeCells>
  <dataValidations count="4">
    <dataValidation type="list" allowBlank="1" showInputMessage="1" showErrorMessage="1" sqref="C3" xr:uid="{F2B350E6-AAFC-4ECA-9D1C-E294246BA01A}">
      <formula1>$B$29:$B$32</formula1>
    </dataValidation>
    <dataValidation type="list" showInputMessage="1" showErrorMessage="1" sqref="C14" xr:uid="{8F00810A-9817-44EC-8D9C-4C656A56E798}">
      <formula1>"Paul Pristavec,Brenda Duplock,Vic Frampton"</formula1>
    </dataValidation>
    <dataValidation showInputMessage="1" showErrorMessage="1" sqref="C15" xr:uid="{3D1E7786-4524-4AFD-A1F0-65C9787F2165}"/>
    <dataValidation type="date" allowBlank="1" showInputMessage="1" showErrorMessage="1" errorTitle="Match Date" error="Enter Date in format dd/mm/yy and after 31/03/26" sqref="C6" xr:uid="{C2745112-352E-4016-8029-87C4684A831A}">
      <formula1>46113</formula1>
      <formula2>72989</formula2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portrait" horizontalDpi="360" verticalDpi="360" r:id="rId1"/>
  <headerFooter>
    <oddHeader>&amp;LSWCF League Match Score sheet&amp;R&amp;A</oddHeader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  <pageSetUpPr fitToPage="1"/>
  </sheetPr>
  <dimension ref="A1:K37"/>
  <sheetViews>
    <sheetView showGridLines="0" zoomScale="101" zoomScaleNormal="115" workbookViewId="0">
      <selection activeCell="B30" sqref="B30"/>
    </sheetView>
  </sheetViews>
  <sheetFormatPr defaultColWidth="8.86328125" defaultRowHeight="12.75" x14ac:dyDescent="0.55000000000000004"/>
  <cols>
    <col min="1" max="1" width="3.6328125" style="3" customWidth="1"/>
    <col min="2" max="2" width="26.5" style="3" customWidth="1"/>
    <col min="3" max="3" width="5.6328125" style="3" bestFit="1" customWidth="1"/>
    <col min="4" max="4" width="2.1328125" style="3" customWidth="1"/>
    <col min="5" max="5" width="25.54296875" style="3" customWidth="1"/>
    <col min="6" max="6" width="5.6328125" style="3" bestFit="1" customWidth="1"/>
    <col min="7" max="7" width="1.58984375" style="3" customWidth="1"/>
    <col min="8" max="9" width="6.7265625" style="3" customWidth="1"/>
    <col min="10" max="10" width="11.04296875" style="3" customWidth="1"/>
    <col min="11" max="16384" width="8.86328125" style="3"/>
  </cols>
  <sheetData>
    <row r="1" spans="1:10" ht="21.65" customHeight="1" thickTop="1" x14ac:dyDescent="0.55000000000000004">
      <c r="B1" s="9" t="str">
        <f>'Match Details'!$C$4</f>
        <v>Handicaps 5 or over</v>
      </c>
      <c r="C1" s="182" t="s">
        <v>15</v>
      </c>
      <c r="D1" s="183"/>
      <c r="E1" s="183"/>
      <c r="F1" s="183"/>
      <c r="G1" s="184"/>
      <c r="H1" s="1"/>
      <c r="I1" s="2" t="s">
        <v>14</v>
      </c>
      <c r="J1" s="1"/>
    </row>
    <row r="2" spans="1:10" ht="19.149999999999999" customHeight="1" thickBot="1" x14ac:dyDescent="0.7">
      <c r="B2" s="1"/>
      <c r="C2" s="185" t="str">
        <f>'Match Details'!$C$3</f>
        <v>GC Level Play 5+</v>
      </c>
      <c r="D2" s="186"/>
      <c r="E2" s="186"/>
      <c r="F2" s="186"/>
      <c r="G2" s="187"/>
      <c r="H2" s="1"/>
      <c r="I2" s="4" t="str">
        <f>'Match Details'!$C$5</f>
        <v>South</v>
      </c>
      <c r="J2" s="1"/>
    </row>
    <row r="3" spans="1:10" ht="5.45" customHeight="1" thickTop="1" thickBot="1" x14ac:dyDescent="0.7">
      <c r="B3" s="1"/>
      <c r="C3" s="5"/>
      <c r="D3" s="5"/>
      <c r="E3" s="5"/>
      <c r="F3" s="5"/>
      <c r="G3" s="5"/>
      <c r="H3" s="1"/>
      <c r="I3" s="1"/>
      <c r="J3" s="1"/>
    </row>
    <row r="4" spans="1:10" ht="13.5" thickTop="1" x14ac:dyDescent="0.55000000000000004">
      <c r="B4" s="2" t="s">
        <v>13</v>
      </c>
      <c r="C4" s="1"/>
      <c r="D4" s="1"/>
      <c r="E4" s="2" t="s">
        <v>12</v>
      </c>
      <c r="F4" s="1"/>
      <c r="G4" s="1"/>
      <c r="H4" s="188" t="s">
        <v>11</v>
      </c>
      <c r="I4" s="189"/>
      <c r="J4" s="6" t="s">
        <v>10</v>
      </c>
    </row>
    <row r="5" spans="1:10" ht="14.45" customHeight="1" thickBot="1" x14ac:dyDescent="0.7">
      <c r="B5" s="7" t="str">
        <f>'Match Details'!$C$7</f>
        <v>Budleigh</v>
      </c>
      <c r="C5" s="1"/>
      <c r="D5" s="1"/>
      <c r="E5" s="28">
        <f>'Match Details'!$C$6</f>
        <v>46148</v>
      </c>
      <c r="F5" s="1"/>
      <c r="G5" s="1"/>
      <c r="H5" s="190" t="s">
        <v>9</v>
      </c>
      <c r="I5" s="191"/>
      <c r="J5" s="21">
        <f>COUNTIF($J$9:$J$32,"+")+COUNTIF($J$9:$J$32,"½")/2</f>
        <v>5</v>
      </c>
    </row>
    <row r="6" spans="1:10" ht="14.25" thickTop="1" thickBot="1" x14ac:dyDescent="0.7">
      <c r="B6" s="2" t="s">
        <v>9</v>
      </c>
      <c r="C6" s="1"/>
      <c r="D6" s="1"/>
      <c r="E6" s="2" t="s">
        <v>8</v>
      </c>
      <c r="F6" s="1"/>
      <c r="G6" s="1"/>
      <c r="H6" s="192" t="s">
        <v>8</v>
      </c>
      <c r="I6" s="193"/>
      <c r="J6" s="21">
        <f>COUNTIF($J$9:$J$32,"-")+COUNTIF($J$9:$J$32,"½")/2</f>
        <v>2</v>
      </c>
    </row>
    <row r="7" spans="1:10" ht="15" customHeight="1" thickTop="1" thickBot="1" x14ac:dyDescent="0.7">
      <c r="B7" s="8" t="str">
        <f>'Match Details'!$C$8</f>
        <v>Budleigh</v>
      </c>
      <c r="C7" s="1"/>
      <c r="D7" s="1"/>
      <c r="E7" s="7" t="str">
        <f>'Match Details'!$C$9</f>
        <v>Sidmouth</v>
      </c>
      <c r="F7" s="1"/>
      <c r="G7" s="1"/>
      <c r="H7" s="194" t="s">
        <v>7</v>
      </c>
      <c r="I7" s="195"/>
      <c r="J7" s="196" t="s">
        <v>6</v>
      </c>
    </row>
    <row r="8" spans="1:10" ht="16.25" thickTop="1" thickBot="1" x14ac:dyDescent="0.7">
      <c r="B8" s="11" t="s">
        <v>5</v>
      </c>
      <c r="C8" s="12" t="s">
        <v>4</v>
      </c>
      <c r="D8" s="5"/>
      <c r="E8" s="11" t="s">
        <v>5</v>
      </c>
      <c r="F8" s="12" t="s">
        <v>4</v>
      </c>
      <c r="G8" s="5"/>
      <c r="H8" s="11" t="s">
        <v>3</v>
      </c>
      <c r="I8" s="11" t="s">
        <v>2</v>
      </c>
      <c r="J8" s="197"/>
    </row>
    <row r="9" spans="1:10" ht="19.899999999999999" customHeight="1" thickTop="1" x14ac:dyDescent="0.55000000000000004">
      <c r="A9" s="218" t="s">
        <v>25</v>
      </c>
      <c r="B9" s="26" t="s">
        <v>119</v>
      </c>
      <c r="C9" s="29">
        <f>IFERROR(VLOOKUP(B9,'Match Details'!$I$3:$J$10,2,FALSE),"")</f>
        <v>1</v>
      </c>
      <c r="D9" s="13"/>
      <c r="E9" s="26" t="s">
        <v>77</v>
      </c>
      <c r="F9" s="29">
        <f>IFERROR(VLOOKUP(E9,'Match Details'!$I$15:$J$22,2,FALSE),"")</f>
        <v>2</v>
      </c>
      <c r="G9" s="13" t="str">
        <f>IFERROR(VLOOKUP(F9,'Match Details'!$I$15:$J$22,2,FALSE),"")</f>
        <v/>
      </c>
      <c r="H9" s="206">
        <v>7</v>
      </c>
      <c r="I9" s="208">
        <v>0</v>
      </c>
      <c r="J9" s="214" t="str">
        <f>IF(ISBLANK(H9)," ",IF(ISBLANK(I9)," ",IF(H9&gt;I9,"+",IF(I9&gt;H9,"-","½"))))</f>
        <v>+</v>
      </c>
    </row>
    <row r="10" spans="1:10" ht="19.899999999999999" customHeight="1" x14ac:dyDescent="0.55000000000000004">
      <c r="A10" s="218"/>
      <c r="B10" s="27" t="s">
        <v>117</v>
      </c>
      <c r="C10" s="30">
        <f>IFERROR(VLOOKUP(B10,'Match Details'!$I$3:$J$10,2,FALSE),"")</f>
        <v>1</v>
      </c>
      <c r="D10" s="1"/>
      <c r="E10" s="27" t="s">
        <v>84</v>
      </c>
      <c r="F10" s="30">
        <f>IFERROR(VLOOKUP(E10,'Match Details'!$I$15:$J$22,2,FALSE),"")</f>
        <v>1</v>
      </c>
      <c r="G10" s="1" t="str">
        <f>IFERROR(VLOOKUP(F10,'Match Details'!$I$15:$J$22,2,FALSE),"")</f>
        <v/>
      </c>
      <c r="H10" s="207"/>
      <c r="I10" s="209"/>
      <c r="J10" s="215" t="str">
        <f t="shared" ref="J10:J16" si="0">IF(ISBLANK(H10),"blank1",IF(ISBLANK(I10),"blank2",IF(H10&gt;I10,"+",IF(I10&gt;H10,"-","½"))))</f>
        <v>blank1</v>
      </c>
    </row>
    <row r="11" spans="1:10" ht="19.899999999999999" customHeight="1" x14ac:dyDescent="0.55000000000000004">
      <c r="A11" s="218"/>
      <c r="B11" s="16" t="s">
        <v>118</v>
      </c>
      <c r="C11" s="22">
        <f>IFERROR(VLOOKUP(B11,'Match Details'!$I$3:$J$10,2,FALSE),"")</f>
        <v>-2</v>
      </c>
      <c r="D11" s="1"/>
      <c r="E11" s="16" t="s">
        <v>120</v>
      </c>
      <c r="F11" s="22">
        <f>IFERROR(VLOOKUP(E11,'Match Details'!$I$15:$J$22,2,FALSE),"")</f>
        <v>2</v>
      </c>
      <c r="G11" s="1" t="str">
        <f>IFERROR(VLOOKUP(F11,'Match Details'!$I$15:$J$22,2,FALSE),"")</f>
        <v/>
      </c>
      <c r="H11" s="210">
        <v>6</v>
      </c>
      <c r="I11" s="211">
        <v>6</v>
      </c>
      <c r="J11" s="215" t="str">
        <f>IF(ISBLANK(H11)," ",IF(ISBLANK(I11)," ",IF(H11&gt;I11,"+",IF(I11&gt;H11,"-","½"))))</f>
        <v>½</v>
      </c>
    </row>
    <row r="12" spans="1:10" ht="19.899999999999999" customHeight="1" x14ac:dyDescent="0.55000000000000004">
      <c r="A12" s="218"/>
      <c r="B12" s="16" t="s">
        <v>82</v>
      </c>
      <c r="C12" s="22">
        <f>IFERROR(VLOOKUP(B12,'Match Details'!$I$3:$J$10,2,FALSE),"")</f>
        <v>3</v>
      </c>
      <c r="D12" s="1"/>
      <c r="E12" s="16" t="s">
        <v>78</v>
      </c>
      <c r="F12" s="22">
        <f>IFERROR(VLOOKUP(E12,'Match Details'!$I$15:$J$22,2,FALSE),"")</f>
        <v>3</v>
      </c>
      <c r="G12" s="1" t="str">
        <f>IFERROR(VLOOKUP(F12,'Match Details'!$I$15:$J$22,2,FALSE),"")</f>
        <v/>
      </c>
      <c r="H12" s="210"/>
      <c r="I12" s="211"/>
      <c r="J12" s="215" t="str">
        <f t="shared" si="0"/>
        <v>blank1</v>
      </c>
    </row>
    <row r="13" spans="1:10" ht="19.899999999999999" customHeight="1" x14ac:dyDescent="0.55000000000000004">
      <c r="A13" s="218"/>
      <c r="B13" s="27"/>
      <c r="C13" s="30" t="str">
        <f>IFERROR(VLOOKUP(B13,'Match Details'!$I$3:$J$10,2,FALSE),"")</f>
        <v/>
      </c>
      <c r="D13" s="1"/>
      <c r="E13" s="27"/>
      <c r="F13" s="30" t="str">
        <f>IFERROR(VLOOKUP(E13,'Match Details'!$I$15:$J$22,2,FALSE),"")</f>
        <v/>
      </c>
      <c r="G13" s="1" t="str">
        <f>IFERROR(VLOOKUP(F13,'Match Details'!$I$15:$J$22,2,FALSE),"")</f>
        <v/>
      </c>
      <c r="H13" s="207"/>
      <c r="I13" s="209"/>
      <c r="J13" s="215" t="str">
        <f>IF(ISBLANK(H13)," ",IF(ISBLANK(I13)," ",IF(H13&gt;I13,"+",IF(I13&gt;H13,"-","½"))))</f>
        <v xml:space="preserve"> </v>
      </c>
    </row>
    <row r="14" spans="1:10" ht="19.899999999999999" customHeight="1" x14ac:dyDescent="0.55000000000000004">
      <c r="A14" s="218"/>
      <c r="B14" s="27"/>
      <c r="C14" s="30" t="str">
        <f>IFERROR(VLOOKUP(B14,'Match Details'!$I$3:$J$10,2,FALSE),"")</f>
        <v/>
      </c>
      <c r="D14" s="1"/>
      <c r="E14" s="27"/>
      <c r="F14" s="30" t="str">
        <f>IFERROR(VLOOKUP(E14,'Match Details'!$I$15:$J$22,2,FALSE),"")</f>
        <v/>
      </c>
      <c r="G14" s="1" t="str">
        <f>IFERROR(VLOOKUP(F14,'Match Details'!$I$15:$J$22,2,FALSE),"")</f>
        <v/>
      </c>
      <c r="H14" s="207"/>
      <c r="I14" s="209"/>
      <c r="J14" s="215" t="str">
        <f t="shared" si="0"/>
        <v>blank1</v>
      </c>
    </row>
    <row r="15" spans="1:10" ht="19.899999999999999" customHeight="1" x14ac:dyDescent="0.55000000000000004">
      <c r="A15" s="218"/>
      <c r="B15" s="16"/>
      <c r="C15" s="22" t="str">
        <f>IFERROR(VLOOKUP(B15,'Match Details'!$I$3:$J$10,2,FALSE),"")</f>
        <v/>
      </c>
      <c r="D15" s="1"/>
      <c r="E15" s="16"/>
      <c r="F15" s="22" t="str">
        <f>IFERROR(VLOOKUP(E15,'Match Details'!$I$15:$J$22,2,FALSE),"")</f>
        <v/>
      </c>
      <c r="G15" s="1" t="str">
        <f>IFERROR(VLOOKUP(F15,'Match Details'!$I$15:$J$22,2,FALSE),"")</f>
        <v/>
      </c>
      <c r="H15" s="210"/>
      <c r="I15" s="211"/>
      <c r="J15" s="215" t="str">
        <f>IF(ISBLANK(H15)," ",IF(ISBLANK(I15)," ",IF(H15&gt;I15,"+",IF(I15&gt;H15,"-","½"))))</f>
        <v xml:space="preserve"> </v>
      </c>
    </row>
    <row r="16" spans="1:10" ht="19.899999999999999" customHeight="1" thickBot="1" x14ac:dyDescent="0.7">
      <c r="A16" s="218"/>
      <c r="B16" s="18"/>
      <c r="C16" s="23" t="str">
        <f>IFERROR(VLOOKUP(B16,'Match Details'!$I$3:$J$10,2,FALSE),"")</f>
        <v/>
      </c>
      <c r="D16" s="14"/>
      <c r="E16" s="18"/>
      <c r="F16" s="23" t="str">
        <f>IFERROR(VLOOKUP(E16,'Match Details'!$I$15:$J$22,2,FALSE),"")</f>
        <v/>
      </c>
      <c r="G16" s="14" t="str">
        <f>IFERROR(VLOOKUP(F16,'Match Details'!$I$15:$J$22,2,FALSE),"")</f>
        <v/>
      </c>
      <c r="H16" s="212"/>
      <c r="I16" s="213"/>
      <c r="J16" s="217" t="str">
        <f t="shared" si="0"/>
        <v>blank1</v>
      </c>
    </row>
    <row r="17" spans="1:11" ht="19.899999999999999" customHeight="1" x14ac:dyDescent="0.55000000000000004">
      <c r="A17" s="218" t="s">
        <v>26</v>
      </c>
      <c r="B17" s="15" t="s">
        <v>119</v>
      </c>
      <c r="C17" s="24">
        <f>IFERROR(VLOOKUP(B17,'Match Details'!$I$3:$J$10,2,FALSE),"")</f>
        <v>1</v>
      </c>
      <c r="D17" s="1"/>
      <c r="E17" s="15" t="s">
        <v>83</v>
      </c>
      <c r="F17" s="24" t="str">
        <f>IFERROR(VLOOKUP(E17,'Match Details'!$I$15:$J$22,2,FALSE),"")</f>
        <v/>
      </c>
      <c r="G17" s="1" t="str">
        <f>IFERROR(VLOOKUP(F17,'Match Details'!$I$15:$J$22,2,FALSE),"")</f>
        <v/>
      </c>
      <c r="H17" s="19">
        <v>3</v>
      </c>
      <c r="I17" s="20">
        <v>7</v>
      </c>
      <c r="J17" s="25" t="str">
        <f t="shared" ref="J17:J32" si="1">IF(ISBLANK(H17)," ",IF(ISBLANK(I17)," ",IF(H17&gt;I17,"+",IF(I17&gt;H17,"-","½"))))</f>
        <v>-</v>
      </c>
      <c r="K17" s="111" t="str">
        <f>IF(ISBLANK(H17),"",IF(H17=I17,"Error",""))</f>
        <v/>
      </c>
    </row>
    <row r="18" spans="1:11" ht="19.899999999999999" customHeight="1" x14ac:dyDescent="0.55000000000000004">
      <c r="A18" s="218"/>
      <c r="B18" s="16" t="s">
        <v>118</v>
      </c>
      <c r="C18" s="22">
        <f>IFERROR(VLOOKUP(B18,'Match Details'!$I$3:$J$10,2,FALSE),"")</f>
        <v>-2</v>
      </c>
      <c r="D18" s="1"/>
      <c r="E18" s="16" t="s">
        <v>77</v>
      </c>
      <c r="F18" s="22">
        <f>IFERROR(VLOOKUP(E18,'Match Details'!$I$15:$J$22,2,FALSE),"")</f>
        <v>2</v>
      </c>
      <c r="G18" s="1" t="str">
        <f>IFERROR(VLOOKUP(F18,'Match Details'!$I$15:$J$22,2,FALSE),"")</f>
        <v/>
      </c>
      <c r="H18" s="19">
        <v>7</v>
      </c>
      <c r="I18" s="20">
        <v>5</v>
      </c>
      <c r="J18" s="25" t="str">
        <f t="shared" si="1"/>
        <v>+</v>
      </c>
      <c r="K18" s="111" t="str">
        <f t="shared" ref="K18:K32" si="2">IF(ISBLANK(H18),"",IF(H18=I18,"Error",""))</f>
        <v/>
      </c>
    </row>
    <row r="19" spans="1:11" ht="19.899999999999999" customHeight="1" x14ac:dyDescent="0.55000000000000004">
      <c r="A19" s="218"/>
      <c r="B19" s="16" t="s">
        <v>82</v>
      </c>
      <c r="C19" s="22">
        <f>IFERROR(VLOOKUP(B19,'Match Details'!$I$3:$J$10,2,FALSE),"")</f>
        <v>3</v>
      </c>
      <c r="D19" s="1"/>
      <c r="E19" s="16" t="s">
        <v>84</v>
      </c>
      <c r="F19" s="22">
        <f>IFERROR(VLOOKUP(E19,'Match Details'!$I$15:$J$22,2,FALSE),"")</f>
        <v>1</v>
      </c>
      <c r="G19" s="1" t="str">
        <f>IFERROR(VLOOKUP(F19,'Match Details'!$I$15:$J$22,2,FALSE),"")</f>
        <v/>
      </c>
      <c r="H19" s="19">
        <v>7</v>
      </c>
      <c r="I19" s="20">
        <v>6</v>
      </c>
      <c r="J19" s="25" t="str">
        <f t="shared" si="1"/>
        <v>+</v>
      </c>
      <c r="K19" s="111" t="str">
        <f t="shared" si="2"/>
        <v/>
      </c>
    </row>
    <row r="20" spans="1:11" ht="19.899999999999999" customHeight="1" x14ac:dyDescent="0.55000000000000004">
      <c r="A20" s="218"/>
      <c r="B20" s="16" t="s">
        <v>117</v>
      </c>
      <c r="C20" s="22">
        <f>IFERROR(VLOOKUP(B20,'Match Details'!$I$3:$J$10,2,FALSE),"")</f>
        <v>1</v>
      </c>
      <c r="D20" s="1"/>
      <c r="E20" s="16" t="s">
        <v>78</v>
      </c>
      <c r="F20" s="22">
        <f>IFERROR(VLOOKUP(E20,'Match Details'!$I$15:$J$22,2,FALSE),"")</f>
        <v>3</v>
      </c>
      <c r="G20" s="1" t="str">
        <f>IFERROR(VLOOKUP(F20,'Match Details'!$I$15:$J$22,2,FALSE),"")</f>
        <v/>
      </c>
      <c r="H20" s="19">
        <v>5</v>
      </c>
      <c r="I20" s="20">
        <v>5</v>
      </c>
      <c r="J20" s="25" t="str">
        <f t="shared" si="1"/>
        <v>½</v>
      </c>
      <c r="K20" s="111" t="str">
        <f t="shared" si="2"/>
        <v>Error</v>
      </c>
    </row>
    <row r="21" spans="1:11" ht="19.899999999999999" customHeight="1" x14ac:dyDescent="0.55000000000000004">
      <c r="A21" s="218"/>
      <c r="B21" s="16" t="s">
        <v>82</v>
      </c>
      <c r="C21" s="22">
        <f>IFERROR(VLOOKUP(B21,'Match Details'!$I$3:$J$10,2,FALSE),"")</f>
        <v>3</v>
      </c>
      <c r="D21" s="1"/>
      <c r="E21" s="16" t="s">
        <v>77</v>
      </c>
      <c r="F21" s="22">
        <f>IFERROR(VLOOKUP(E21,'Match Details'!$I$15:$J$22,2,FALSE),"")</f>
        <v>2</v>
      </c>
      <c r="G21" s="1" t="str">
        <f>IFERROR(VLOOKUP(F21,'Match Details'!$I$15:$J$22,2,FALSE),"")</f>
        <v/>
      </c>
      <c r="H21" s="19">
        <v>7</v>
      </c>
      <c r="I21" s="20">
        <v>5</v>
      </c>
      <c r="J21" s="25" t="str">
        <f t="shared" si="1"/>
        <v>+</v>
      </c>
      <c r="K21" s="111" t="str">
        <f t="shared" si="2"/>
        <v/>
      </c>
    </row>
    <row r="22" spans="1:11" ht="19.899999999999999" customHeight="1" x14ac:dyDescent="0.55000000000000004">
      <c r="A22" s="218"/>
      <c r="B22" s="16"/>
      <c r="C22" s="22" t="str">
        <f>IFERROR(VLOOKUP(B22,'Match Details'!$I$3:$J$10,2,FALSE),"")</f>
        <v/>
      </c>
      <c r="D22" s="1"/>
      <c r="E22" s="16"/>
      <c r="F22" s="22" t="str">
        <f>IFERROR(VLOOKUP(E22,'Match Details'!$I$15:$J$22,2,FALSE),"")</f>
        <v/>
      </c>
      <c r="G22" s="1" t="str">
        <f>IFERROR(VLOOKUP(F22,'Match Details'!$I$15:$J$22,2,FALSE),"")</f>
        <v/>
      </c>
      <c r="H22" s="19"/>
      <c r="I22" s="20"/>
      <c r="J22" s="25" t="str">
        <f t="shared" si="1"/>
        <v xml:space="preserve"> </v>
      </c>
      <c r="K22" s="111" t="str">
        <f t="shared" si="2"/>
        <v/>
      </c>
    </row>
    <row r="23" spans="1:11" ht="19.899999999999999" customHeight="1" x14ac:dyDescent="0.55000000000000004">
      <c r="A23" s="218"/>
      <c r="B23" s="16"/>
      <c r="C23" s="22" t="str">
        <f>IFERROR(VLOOKUP(B23,'Match Details'!$I$3:$J$10,2,FALSE),"")</f>
        <v/>
      </c>
      <c r="D23" s="1"/>
      <c r="E23" s="16"/>
      <c r="F23" s="22" t="str">
        <f>IFERROR(VLOOKUP(E23,'Match Details'!$I$15:$J$22,2,FALSE),"")</f>
        <v/>
      </c>
      <c r="G23" s="1" t="str">
        <f>IFERROR(VLOOKUP(F23,'Match Details'!$I$15:$J$22,2,FALSE),"")</f>
        <v/>
      </c>
      <c r="H23" s="19"/>
      <c r="I23" s="20"/>
      <c r="J23" s="25" t="str">
        <f t="shared" si="1"/>
        <v xml:space="preserve"> </v>
      </c>
      <c r="K23" s="111" t="str">
        <f t="shared" si="2"/>
        <v/>
      </c>
    </row>
    <row r="24" spans="1:11" ht="19.899999999999999" customHeight="1" x14ac:dyDescent="0.55000000000000004">
      <c r="A24" s="218"/>
      <c r="B24" s="16"/>
      <c r="C24" s="22" t="str">
        <f>IFERROR(VLOOKUP(B24,'Match Details'!$I$3:$J$10,2,FALSE),"")</f>
        <v/>
      </c>
      <c r="D24" s="1"/>
      <c r="E24" s="16"/>
      <c r="F24" s="22" t="str">
        <f>IFERROR(VLOOKUP(E24,'Match Details'!$I$15:$J$22,2,FALSE),"")</f>
        <v/>
      </c>
      <c r="G24" s="1" t="str">
        <f>IFERROR(VLOOKUP(F24,'Match Details'!$I$15:$J$22,2,FALSE),"")</f>
        <v/>
      </c>
      <c r="H24" s="19"/>
      <c r="I24" s="20"/>
      <c r="J24" s="25" t="str">
        <f t="shared" si="1"/>
        <v xml:space="preserve"> </v>
      </c>
      <c r="K24" s="111" t="str">
        <f t="shared" si="2"/>
        <v/>
      </c>
    </row>
    <row r="25" spans="1:11" ht="19.899999999999999" customHeight="1" x14ac:dyDescent="0.55000000000000004">
      <c r="A25" s="216"/>
      <c r="B25" s="16"/>
      <c r="C25" s="22" t="str">
        <f>IFERROR(VLOOKUP(B25,'Match Details'!$I$3:$J$10,2,FALSE),"")</f>
        <v/>
      </c>
      <c r="D25" s="1"/>
      <c r="E25" s="16"/>
      <c r="F25" s="22" t="str">
        <f>IFERROR(VLOOKUP(E25,'Match Details'!$I$15:$J$22,2,FALSE),"")</f>
        <v/>
      </c>
      <c r="G25" s="1" t="str">
        <f>IFERROR(VLOOKUP(F25,'Match Details'!$I$15:$J$22,2,FALSE),"")</f>
        <v/>
      </c>
      <c r="H25" s="19"/>
      <c r="I25" s="20"/>
      <c r="J25" s="25" t="str">
        <f t="shared" si="1"/>
        <v xml:space="preserve"> </v>
      </c>
      <c r="K25" s="111" t="str">
        <f t="shared" si="2"/>
        <v/>
      </c>
    </row>
    <row r="26" spans="1:11" ht="19.899999999999999" customHeight="1" x14ac:dyDescent="0.55000000000000004">
      <c r="A26" s="216"/>
      <c r="B26" s="16"/>
      <c r="C26" s="22" t="str">
        <f>IFERROR(VLOOKUP(B26,'Match Details'!$I$3:$J$10,2,FALSE),"")</f>
        <v/>
      </c>
      <c r="D26" s="1"/>
      <c r="E26" s="16"/>
      <c r="F26" s="22" t="str">
        <f>IFERROR(VLOOKUP(E26,'Match Details'!$I$15:$J$22,2,FALSE),"")</f>
        <v/>
      </c>
      <c r="G26" s="1" t="str">
        <f>IFERROR(VLOOKUP(F26,'Match Details'!$I$15:$J$22,2,FALSE),"")</f>
        <v/>
      </c>
      <c r="H26" s="19"/>
      <c r="I26" s="20"/>
      <c r="J26" s="25" t="str">
        <f t="shared" si="1"/>
        <v xml:space="preserve"> </v>
      </c>
      <c r="K26" s="111" t="str">
        <f t="shared" si="2"/>
        <v/>
      </c>
    </row>
    <row r="27" spans="1:11" ht="19.899999999999999" customHeight="1" x14ac:dyDescent="0.55000000000000004">
      <c r="A27" s="216"/>
      <c r="B27" s="16"/>
      <c r="C27" s="22" t="str">
        <f>IFERROR(VLOOKUP(B27,'Match Details'!$I$3:$J$10,2,FALSE),"")</f>
        <v/>
      </c>
      <c r="D27" s="1"/>
      <c r="E27" s="16"/>
      <c r="F27" s="22" t="str">
        <f>IFERROR(VLOOKUP(E27,'Match Details'!$I$15:$J$22,2,FALSE),"")</f>
        <v/>
      </c>
      <c r="G27" s="1" t="str">
        <f>IFERROR(VLOOKUP(F27,'Match Details'!$I$15:$J$22,2,FALSE),"")</f>
        <v/>
      </c>
      <c r="H27" s="19"/>
      <c r="I27" s="20"/>
      <c r="J27" s="25" t="str">
        <f t="shared" si="1"/>
        <v xml:space="preserve"> </v>
      </c>
      <c r="K27" s="111" t="str">
        <f t="shared" si="2"/>
        <v/>
      </c>
    </row>
    <row r="28" spans="1:11" ht="19.899999999999999" customHeight="1" x14ac:dyDescent="0.55000000000000004">
      <c r="A28" s="216"/>
      <c r="B28" s="16"/>
      <c r="C28" s="22" t="str">
        <f>IFERROR(VLOOKUP(B28,'Match Details'!$I$3:$J$10,2,FALSE),"")</f>
        <v/>
      </c>
      <c r="D28" s="1"/>
      <c r="E28" s="16"/>
      <c r="F28" s="22" t="str">
        <f>IFERROR(VLOOKUP(E28,'Match Details'!$I$15:$J$22,2,FALSE),"")</f>
        <v/>
      </c>
      <c r="G28" s="1" t="str">
        <f>IFERROR(VLOOKUP(F28,'Match Details'!$I$15:$J$22,2,FALSE),"")</f>
        <v/>
      </c>
      <c r="H28" s="19"/>
      <c r="I28" s="20"/>
      <c r="J28" s="25" t="str">
        <f t="shared" si="1"/>
        <v xml:space="preserve"> </v>
      </c>
      <c r="K28" s="111" t="str">
        <f t="shared" si="2"/>
        <v/>
      </c>
    </row>
    <row r="29" spans="1:11" ht="19.899999999999999" customHeight="1" x14ac:dyDescent="0.55000000000000004">
      <c r="A29" s="216"/>
      <c r="B29" s="16"/>
      <c r="C29" s="22" t="str">
        <f>IFERROR(VLOOKUP(B29,'Match Details'!$I$3:$J$10,2,FALSE),"")</f>
        <v/>
      </c>
      <c r="D29" s="1"/>
      <c r="E29" s="16"/>
      <c r="F29" s="22" t="str">
        <f>IFERROR(VLOOKUP(E29,'Match Details'!$I$15:$J$22,2,FALSE),"")</f>
        <v/>
      </c>
      <c r="G29" s="1" t="str">
        <f>IFERROR(VLOOKUP(F29,'Match Details'!$I$15:$J$22,2,FALSE),"")</f>
        <v/>
      </c>
      <c r="H29" s="19"/>
      <c r="I29" s="20"/>
      <c r="J29" s="25" t="str">
        <f t="shared" si="1"/>
        <v xml:space="preserve"> </v>
      </c>
      <c r="K29" s="111" t="str">
        <f t="shared" si="2"/>
        <v/>
      </c>
    </row>
    <row r="30" spans="1:11" ht="19.899999999999999" customHeight="1" x14ac:dyDescent="0.55000000000000004">
      <c r="A30" s="216"/>
      <c r="B30" s="16"/>
      <c r="C30" s="22" t="str">
        <f>IFERROR(VLOOKUP(B30,'Match Details'!$I$3:$J$10,2,FALSE),"")</f>
        <v/>
      </c>
      <c r="D30" s="1"/>
      <c r="E30" s="16"/>
      <c r="F30" s="22" t="str">
        <f>IFERROR(VLOOKUP(E30,'Match Details'!$I$15:$J$22,2,FALSE),"")</f>
        <v/>
      </c>
      <c r="G30" s="1" t="str">
        <f>IFERROR(VLOOKUP(F30,'Match Details'!$I$15:$J$22,2,FALSE),"")</f>
        <v/>
      </c>
      <c r="H30" s="19"/>
      <c r="I30" s="20"/>
      <c r="J30" s="25" t="str">
        <f t="shared" si="1"/>
        <v xml:space="preserve"> </v>
      </c>
      <c r="K30" s="111" t="str">
        <f t="shared" si="2"/>
        <v/>
      </c>
    </row>
    <row r="31" spans="1:11" ht="19.899999999999999" customHeight="1" x14ac:dyDescent="0.55000000000000004">
      <c r="A31" s="216"/>
      <c r="B31" s="16"/>
      <c r="C31" s="22" t="str">
        <f>IFERROR(VLOOKUP(B31,'Match Details'!$I$3:$J$10,2,FALSE),"")</f>
        <v/>
      </c>
      <c r="D31" s="1"/>
      <c r="E31" s="16"/>
      <c r="F31" s="22" t="str">
        <f>IFERROR(VLOOKUP(E31,'Match Details'!$I$15:$J$22,2,FALSE),"")</f>
        <v/>
      </c>
      <c r="G31" s="1" t="str">
        <f>IFERROR(VLOOKUP(F31,'Match Details'!$I$15:$J$22,2,FALSE),"")</f>
        <v/>
      </c>
      <c r="H31" s="19"/>
      <c r="I31" s="20"/>
      <c r="J31" s="25" t="str">
        <f t="shared" si="1"/>
        <v xml:space="preserve"> </v>
      </c>
      <c r="K31" s="111" t="str">
        <f t="shared" si="2"/>
        <v/>
      </c>
    </row>
    <row r="32" spans="1:11" ht="19.899999999999999" customHeight="1" thickBot="1" x14ac:dyDescent="0.7">
      <c r="A32" s="216"/>
      <c r="B32" s="17"/>
      <c r="C32" s="22" t="str">
        <f>IFERROR(VLOOKUP(B32,'Match Details'!$I$3:$J$10,2,FALSE),"")</f>
        <v/>
      </c>
      <c r="D32" s="1"/>
      <c r="E32" s="17"/>
      <c r="F32" s="22" t="str">
        <f>IFERROR(VLOOKUP(E32,'Match Details'!$I$15:$J$22,2,FALSE),"")</f>
        <v/>
      </c>
      <c r="G32" s="1" t="str">
        <f>IFERROR(VLOOKUP(F32,'Match Details'!$I$15:$J$22,2,FALSE),"")</f>
        <v/>
      </c>
      <c r="H32" s="19"/>
      <c r="I32" s="20"/>
      <c r="J32" s="25" t="str">
        <f t="shared" si="1"/>
        <v xml:space="preserve"> </v>
      </c>
      <c r="K32" s="111" t="str">
        <f t="shared" si="2"/>
        <v/>
      </c>
    </row>
    <row r="33" spans="2:10" ht="14.25" thickTop="1" thickBot="1" x14ac:dyDescent="0.7"/>
    <row r="34" spans="2:10" ht="14.25" thickTop="1" thickBot="1" x14ac:dyDescent="0.7">
      <c r="B34" s="96" t="s">
        <v>1</v>
      </c>
      <c r="C34" s="198" t="str">
        <f>'Match Details'!$C$10</f>
        <v>Andrew Referee</v>
      </c>
      <c r="D34" s="199"/>
      <c r="E34" s="199"/>
      <c r="F34" s="201" t="s">
        <v>0</v>
      </c>
      <c r="G34" s="202"/>
      <c r="H34" s="202"/>
      <c r="I34" s="203" t="str">
        <f>'Match Details'!$C$11</f>
        <v>07123 123456</v>
      </c>
      <c r="J34" s="204"/>
    </row>
    <row r="35" spans="2:10" ht="13.5" thickTop="1" x14ac:dyDescent="0.55000000000000004"/>
    <row r="36" spans="2:10" x14ac:dyDescent="0.55000000000000004">
      <c r="B36" s="205" t="str">
        <f>_xlfn.CONCAT("Please email to ",TRIM('Match Details'!$C$14)," &lt;",TRIM('Match Details'!$C$15),"&gt; and put any additional information in the email")</f>
        <v>Please email to Brenda Duplock &lt;brenda.duplock@gmail.com&gt; and put any additional information in the email</v>
      </c>
      <c r="C36" s="205"/>
      <c r="D36" s="205"/>
      <c r="E36" s="205"/>
      <c r="F36" s="205"/>
      <c r="G36" s="205"/>
      <c r="H36" s="205"/>
      <c r="I36" s="205"/>
      <c r="J36" s="205"/>
    </row>
    <row r="37" spans="2:10" x14ac:dyDescent="0.55000000000000004">
      <c r="B37" s="200"/>
      <c r="C37" s="200"/>
      <c r="D37" s="200"/>
      <c r="E37" s="200"/>
      <c r="F37" s="200"/>
      <c r="G37" s="200"/>
      <c r="H37" s="200"/>
    </row>
  </sheetData>
  <sheetProtection sheet="1" objects="1" scenarios="1"/>
  <mergeCells count="27">
    <mergeCell ref="A25:A32"/>
    <mergeCell ref="J11:J12"/>
    <mergeCell ref="J13:J14"/>
    <mergeCell ref="J15:J16"/>
    <mergeCell ref="A9:A16"/>
    <mergeCell ref="A17:A24"/>
    <mergeCell ref="H7:I7"/>
    <mergeCell ref="J7:J8"/>
    <mergeCell ref="C34:E34"/>
    <mergeCell ref="B37:H37"/>
    <mergeCell ref="F34:H34"/>
    <mergeCell ref="I34:J34"/>
    <mergeCell ref="B36:J36"/>
    <mergeCell ref="H9:H10"/>
    <mergeCell ref="I9:I10"/>
    <mergeCell ref="H11:H12"/>
    <mergeCell ref="I11:I12"/>
    <mergeCell ref="I13:I14"/>
    <mergeCell ref="H13:H14"/>
    <mergeCell ref="H15:H16"/>
    <mergeCell ref="I15:I16"/>
    <mergeCell ref="J9:J10"/>
    <mergeCell ref="C1:G1"/>
    <mergeCell ref="C2:G2"/>
    <mergeCell ref="H4:I4"/>
    <mergeCell ref="H5:I5"/>
    <mergeCell ref="H6:I6"/>
  </mergeCells>
  <conditionalFormatting sqref="J5">
    <cfRule type="expression" priority="1">
      <formula>MOD(J5,1)&gt;0</formula>
    </cfRule>
  </conditionalFormatting>
  <dataValidations count="1">
    <dataValidation type="whole" allowBlank="1" showInputMessage="1" showErrorMessage="1" error="Hoops scored must be between 0 &amp; 7" sqref="H9:I32" xr:uid="{8DBDFF6D-2B40-4650-A7E8-DED82F45D525}">
      <formula1>0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02713F5-13C1-4CA4-9E0E-9EC21B1E6E45}">
          <x14:formula1>
            <xm:f>'Match Details'!$I$15:$I$22</xm:f>
          </x14:formula1>
          <xm:sqref>E9:E32</xm:sqref>
        </x14:dataValidation>
        <x14:dataValidation type="list" allowBlank="1" showInputMessage="1" showErrorMessage="1" xr:uid="{CE893C6D-F215-40A0-9ABE-A818B2AA8E4F}">
          <x14:formula1>
            <xm:f>'Match Details'!$I$3:$I$10</xm:f>
          </x14:formula1>
          <xm:sqref>B9:B32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F8AF-7B3D-462D-B28B-EF90CC59E269}">
  <sheetPr codeName="Sheet3">
    <tabColor rgb="FF92D050"/>
    <pageSetUpPr fitToPage="1"/>
  </sheetPr>
  <dimension ref="A1:K53"/>
  <sheetViews>
    <sheetView showGridLines="0" topLeftCell="A32" zoomScaleNormal="100" workbookViewId="0">
      <selection activeCell="E33" sqref="E33:K47"/>
    </sheetView>
  </sheetViews>
  <sheetFormatPr defaultColWidth="8.7265625" defaultRowHeight="14.75" x14ac:dyDescent="0.75"/>
  <cols>
    <col min="1" max="1" width="6.04296875" customWidth="1"/>
    <col min="2" max="3" width="16.6796875" customWidth="1"/>
    <col min="4" max="4" width="6.7265625" customWidth="1"/>
    <col min="5" max="5" width="16.6796875" customWidth="1"/>
    <col min="6" max="6" width="12.6328125" customWidth="1"/>
    <col min="7" max="8" width="7.1796875" style="36" customWidth="1"/>
    <col min="9" max="9" width="7.1796875" customWidth="1"/>
    <col min="10" max="11" width="14.08984375" customWidth="1"/>
  </cols>
  <sheetData>
    <row r="1" spans="1:8" ht="15.75" x14ac:dyDescent="0.75">
      <c r="A1" s="35" t="s">
        <v>30</v>
      </c>
    </row>
    <row r="2" spans="1:8" x14ac:dyDescent="0.75">
      <c r="A2" s="37"/>
    </row>
    <row r="3" spans="1:8" x14ac:dyDescent="0.75">
      <c r="A3" s="10" t="s">
        <v>49</v>
      </c>
      <c r="C3" t="str">
        <f>'Match Details'!$C$3</f>
        <v>GC Level Play 5+</v>
      </c>
    </row>
    <row r="4" spans="1:8" ht="15.5" thickBot="1" x14ac:dyDescent="0.9">
      <c r="A4" s="37" t="s">
        <v>31</v>
      </c>
      <c r="C4" s="38" t="str">
        <f>'Match Details'!$C$8</f>
        <v>Budleigh</v>
      </c>
      <c r="D4" s="39" t="s">
        <v>32</v>
      </c>
      <c r="E4" s="40" t="str">
        <f>'Match Details'!$C$9</f>
        <v>Sidmouth</v>
      </c>
      <c r="F4" s="40"/>
    </row>
    <row r="6" spans="1:8" x14ac:dyDescent="0.75">
      <c r="A6" s="37" t="s">
        <v>33</v>
      </c>
      <c r="C6" s="41">
        <f>'Score Sheet'!$J$5</f>
        <v>5</v>
      </c>
      <c r="E6">
        <f>'Score Sheet'!$J$6</f>
        <v>2</v>
      </c>
    </row>
    <row r="7" spans="1:8" x14ac:dyDescent="0.75">
      <c r="C7" s="41"/>
    </row>
    <row r="8" spans="1:8" ht="15.5" thickBot="1" x14ac:dyDescent="0.9">
      <c r="C8" s="42" t="s">
        <v>34</v>
      </c>
      <c r="D8" s="43"/>
      <c r="E8" s="42" t="s">
        <v>35</v>
      </c>
      <c r="F8" s="44"/>
    </row>
    <row r="9" spans="1:8" x14ac:dyDescent="0.75">
      <c r="A9" s="37" t="s">
        <v>36</v>
      </c>
      <c r="C9" s="45">
        <f>'Match Details'!$C$6</f>
        <v>46148</v>
      </c>
      <c r="D9" s="36" t="s">
        <v>37</v>
      </c>
      <c r="E9" s="45">
        <f>'Match Details'!$C$6</f>
        <v>46148</v>
      </c>
    </row>
    <row r="10" spans="1:8" x14ac:dyDescent="0.75">
      <c r="A10" s="37"/>
    </row>
    <row r="12" spans="1:8" x14ac:dyDescent="0.75">
      <c r="A12" s="37" t="s">
        <v>38</v>
      </c>
      <c r="B12" s="163" t="s">
        <v>39</v>
      </c>
      <c r="C12" s="163"/>
      <c r="D12" s="37"/>
      <c r="E12" s="164" t="s">
        <v>40</v>
      </c>
      <c r="F12" s="164"/>
      <c r="G12" s="165" t="s">
        <v>41</v>
      </c>
      <c r="H12" s="166"/>
    </row>
    <row r="13" spans="1:8" ht="15.5" thickBot="1" x14ac:dyDescent="0.9">
      <c r="A13" s="37"/>
      <c r="B13" s="47" t="s">
        <v>42</v>
      </c>
      <c r="C13" s="47" t="s">
        <v>29</v>
      </c>
      <c r="D13" s="37"/>
      <c r="E13" s="47" t="s">
        <v>42</v>
      </c>
      <c r="F13" s="47" t="s">
        <v>29</v>
      </c>
      <c r="G13" s="46" t="s">
        <v>39</v>
      </c>
      <c r="H13" s="46" t="s">
        <v>40</v>
      </c>
    </row>
    <row r="14" spans="1:8" ht="15" customHeight="1" thickTop="1" x14ac:dyDescent="0.75">
      <c r="A14" s="48">
        <v>1</v>
      </c>
      <c r="B14" s="49" t="str">
        <f>IF(ISBLANK('Score Sheet'!H17)," ",IF('Score Sheet'!H17&gt;='Score Sheet'!I17,_xlfn.TEXTAFTER('Score Sheet'!B17," "),_xlfn.TEXTAFTER('Score Sheet'!E17," ")))</f>
        <v>Gupta</v>
      </c>
      <c r="C14" s="49" t="str">
        <f>IF(ISBLANK('Score Sheet'!H17)," ",IF('Score Sheet'!H17&gt;='Score Sheet'!I17,_xlfn.TEXTBEFORE('Score Sheet'!B17," "),_xlfn.TEXTBEFORE('Score Sheet'!E17," ")))</f>
        <v>AnsulH</v>
      </c>
      <c r="D14" s="50" t="s">
        <v>43</v>
      </c>
      <c r="E14" s="49" t="str">
        <f>IF(ISBLANK('Score Sheet'!I17)," ",IF('Score Sheet'!H17&gt;='Score Sheet'!I17,_xlfn.TEXTAFTER('Score Sheet'!E17," "),_xlfn.TEXTAFTER('Score Sheet'!B17," ")))</f>
        <v>Dorman</v>
      </c>
      <c r="F14" s="49" t="str">
        <f>IF(ISBLANK('Score Sheet'!I17)," ",IF('Score Sheet'!H17&gt;='Score Sheet'!I17,_xlfn.TEXTBEFORE('Score Sheet'!E17," "),_xlfn.TEXTBEFORE('Score Sheet'!B17," ")))</f>
        <v>Liz</v>
      </c>
      <c r="G14" s="50">
        <f>IF('Score Sheet'!H17&gt;'Score Sheet'!I17,'Score Sheet'!H17,'Score Sheet'!I17)</f>
        <v>7</v>
      </c>
      <c r="H14" s="51">
        <f>IF('Score Sheet'!H17&gt;'Score Sheet'!I17,'Score Sheet'!I17,'Score Sheet'!H17)</f>
        <v>3</v>
      </c>
    </row>
    <row r="15" spans="1:8" ht="15" customHeight="1" x14ac:dyDescent="0.75">
      <c r="A15" s="52">
        <v>2</v>
      </c>
      <c r="B15" s="53" t="str">
        <f>IF(ISBLANK('Score Sheet'!H18)," ",IF('Score Sheet'!H18&gt;='Score Sheet'!I18,_xlfn.TEXTAFTER('Score Sheet'!B18," "),_xlfn.TEXTAFTER('Score Sheet'!E18," ")))</f>
        <v>Wilson</v>
      </c>
      <c r="C15" s="53" t="str">
        <f>IF(ISBLANK('Score Sheet'!H18)," ",IF('Score Sheet'!H18&gt;='Score Sheet'!I18,_xlfn.TEXTBEFORE('Score Sheet'!B18," "),_xlfn.TEXTBEFORE('Score Sheet'!E18," ")))</f>
        <v>MattS</v>
      </c>
      <c r="D15" s="54" t="s">
        <v>43</v>
      </c>
      <c r="E15" s="53" t="str">
        <f>IF(ISBLANK('Score Sheet'!I18)," ",IF('Score Sheet'!H18&gt;='Score Sheet'!I18,_xlfn.TEXTAFTER('Score Sheet'!E18," "),_xlfn.TEXTAFTER('Score Sheet'!B18," ")))</f>
        <v>Bell</v>
      </c>
      <c r="F15" s="53" t="str">
        <f>IF(ISBLANK('Score Sheet'!I18)," ",IF('Score Sheet'!H18&gt;='Score Sheet'!I18,_xlfn.TEXTBEFORE('Score Sheet'!E18," "),_xlfn.TEXTBEFORE('Score Sheet'!B18," ")))</f>
        <v>Sue</v>
      </c>
      <c r="G15" s="54">
        <f>IF('Score Sheet'!H18&gt;'Score Sheet'!I18,'Score Sheet'!H18,'Score Sheet'!I18)</f>
        <v>7</v>
      </c>
      <c r="H15" s="55">
        <f>IF('Score Sheet'!H18&gt;'Score Sheet'!I18,'Score Sheet'!I18,'Score Sheet'!H18)</f>
        <v>5</v>
      </c>
    </row>
    <row r="16" spans="1:8" ht="15" customHeight="1" x14ac:dyDescent="0.75">
      <c r="A16" s="52">
        <v>3</v>
      </c>
      <c r="B16" s="53" t="str">
        <f>IF(ISBLANK('Score Sheet'!H19)," ",IF('Score Sheet'!H19&gt;='Score Sheet'!I19,_xlfn.TEXTAFTER('Score Sheet'!B19," "),_xlfn.TEXTAFTER('Score Sheet'!E19," ")))</f>
        <v>Brown</v>
      </c>
      <c r="C16" s="53" t="str">
        <f>IF(ISBLANK('Score Sheet'!H19)," ",IF('Score Sheet'!H19&gt;='Score Sheet'!I19,_xlfn.TEXTBEFORE('Score Sheet'!B19," "),_xlfn.TEXTBEFORE('Score Sheet'!E19," ")))</f>
        <v>John</v>
      </c>
      <c r="D16" s="54" t="s">
        <v>43</v>
      </c>
      <c r="E16" s="53" t="str">
        <f>IF(ISBLANK('Score Sheet'!I19)," ",IF('Score Sheet'!H19&gt;='Score Sheet'!I19,_xlfn.TEXTAFTER('Score Sheet'!E19," "),_xlfn.TEXTAFTER('Score Sheet'!B19," ")))</f>
        <v>Birch</v>
      </c>
      <c r="F16" s="53" t="str">
        <f>IF(ISBLANK('Score Sheet'!I19)," ",IF('Score Sheet'!H19&gt;='Score Sheet'!I19,_xlfn.TEXTBEFORE('Score Sheet'!E19," "),_xlfn.TEXTBEFORE('Score Sheet'!B19," ")))</f>
        <v>KayJ</v>
      </c>
      <c r="G16" s="54">
        <f>IF('Score Sheet'!H19&gt;'Score Sheet'!I19,'Score Sheet'!H19,'Score Sheet'!I19)</f>
        <v>7</v>
      </c>
      <c r="H16" s="55">
        <f>IF('Score Sheet'!H19&gt;'Score Sheet'!I19,'Score Sheet'!I19,'Score Sheet'!H19)</f>
        <v>6</v>
      </c>
    </row>
    <row r="17" spans="1:11" ht="15" customHeight="1" x14ac:dyDescent="0.75">
      <c r="A17" s="52">
        <v>4</v>
      </c>
      <c r="B17" s="53" t="str">
        <f>IF(ISBLANK('Score Sheet'!H20)," ",IF('Score Sheet'!H20&gt;='Score Sheet'!I20,_xlfn.TEXTAFTER('Score Sheet'!B20," "),_xlfn.TEXTAFTER('Score Sheet'!E20," ")))</f>
        <v>Winskill</v>
      </c>
      <c r="C17" s="53" t="str">
        <f>IF(ISBLANK('Score Sheet'!H20)," ",IF('Score Sheet'!H20&gt;='Score Sheet'!I20,_xlfn.TEXTBEFORE('Score Sheet'!B20," "),_xlfn.TEXTBEFORE('Score Sheet'!E20," ")))</f>
        <v>Frank</v>
      </c>
      <c r="D17" s="54" t="s">
        <v>43</v>
      </c>
      <c r="E17" s="53" t="str">
        <f>IF(ISBLANK('Score Sheet'!I20)," ",IF('Score Sheet'!H20&gt;='Score Sheet'!I20,_xlfn.TEXTAFTER('Score Sheet'!E20," "),_xlfn.TEXTAFTER('Score Sheet'!B20," ")))</f>
        <v>Barns</v>
      </c>
      <c r="F17" s="53" t="str">
        <f>IF(ISBLANK('Score Sheet'!I20)," ",IF('Score Sheet'!H20&gt;='Score Sheet'!I20,_xlfn.TEXTBEFORE('Score Sheet'!E20," "),_xlfn.TEXTBEFORE('Score Sheet'!B20," ")))</f>
        <v>Linda</v>
      </c>
      <c r="G17" s="54">
        <f>IF('Score Sheet'!H20&gt;'Score Sheet'!I20,'Score Sheet'!H20,'Score Sheet'!I20)</f>
        <v>5</v>
      </c>
      <c r="H17" s="55">
        <f>IF('Score Sheet'!H20&gt;'Score Sheet'!I20,'Score Sheet'!I20,'Score Sheet'!H20)</f>
        <v>5</v>
      </c>
    </row>
    <row r="18" spans="1:11" ht="15" customHeight="1" x14ac:dyDescent="0.75">
      <c r="A18" s="52">
        <v>5</v>
      </c>
      <c r="B18" s="53" t="str">
        <f>IF(ISBLANK('Score Sheet'!H21)," ",IF('Score Sheet'!H21&gt;'Score Sheet'!I21,_xlfn.TEXTAFTER('Score Sheet'!B21," "),_xlfn.TEXTAFTER('Score Sheet'!E21," ")))</f>
        <v>Brown</v>
      </c>
      <c r="C18" s="53" t="str">
        <f>IF(ISBLANK('Score Sheet'!H21)," ",IF('Score Sheet'!H21&gt;'Score Sheet'!I21,_xlfn.TEXTBEFORE('Score Sheet'!B21," "),_xlfn.TEXTBEFORE('Score Sheet'!E21," ")))</f>
        <v>John</v>
      </c>
      <c r="D18" s="54" t="s">
        <v>43</v>
      </c>
      <c r="E18" s="53" t="str">
        <f>IF(ISBLANK('Score Sheet'!I21)," ",IF('Score Sheet'!I21&gt;'Score Sheet'!H21,_xlfn.TEXTAFTER('Score Sheet'!B21," "),_xlfn.TEXTAFTER('Score Sheet'!E21," ")))</f>
        <v>Bell</v>
      </c>
      <c r="F18" s="53" t="str">
        <f>IF(ISBLANK('Score Sheet'!I21)," ",IF('Score Sheet'!I21&gt;'Score Sheet'!H21,_xlfn.TEXTBEFORE('Score Sheet'!B21," "),_xlfn.TEXTBEFORE('Score Sheet'!E21," ")))</f>
        <v>Sue</v>
      </c>
      <c r="G18" s="54">
        <f>IF('Score Sheet'!H21&gt;'Score Sheet'!I21,'Score Sheet'!H21,'Score Sheet'!I21)</f>
        <v>7</v>
      </c>
      <c r="H18" s="55">
        <f>IF('Score Sheet'!H21&gt;'Score Sheet'!I21,'Score Sheet'!I21,'Score Sheet'!H21)</f>
        <v>5</v>
      </c>
    </row>
    <row r="19" spans="1:11" ht="15" customHeight="1" x14ac:dyDescent="0.75">
      <c r="A19" s="52">
        <v>6</v>
      </c>
      <c r="B19" s="53" t="str">
        <f>IF(ISBLANK('Score Sheet'!H22)," ",IF('Score Sheet'!H22&gt;'Score Sheet'!I22,_xlfn.TEXTAFTER('Score Sheet'!B22," "),_xlfn.TEXTAFTER('Score Sheet'!E22," ")))</f>
        <v xml:space="preserve"> </v>
      </c>
      <c r="C19" s="53" t="str">
        <f>IF(ISBLANK('Score Sheet'!H22)," ",IF('Score Sheet'!H22&gt;'Score Sheet'!I22,_xlfn.TEXTBEFORE('Score Sheet'!B22," "),_xlfn.TEXTBEFORE('Score Sheet'!E22," ")))</f>
        <v xml:space="preserve"> </v>
      </c>
      <c r="D19" s="54" t="s">
        <v>43</v>
      </c>
      <c r="E19" s="53" t="str">
        <f>IF(ISBLANK('Score Sheet'!I22)," ",IF('Score Sheet'!I22&gt;'Score Sheet'!H22,_xlfn.TEXTAFTER('Score Sheet'!B22," "),_xlfn.TEXTAFTER('Score Sheet'!E22," ")))</f>
        <v xml:space="preserve"> </v>
      </c>
      <c r="F19" s="53" t="str">
        <f>IF(ISBLANK('Score Sheet'!I22)," ",IF('Score Sheet'!I22&gt;'Score Sheet'!H22,_xlfn.TEXTBEFORE('Score Sheet'!B22," "),_xlfn.TEXTBEFORE('Score Sheet'!E22," ")))</f>
        <v xml:space="preserve"> </v>
      </c>
      <c r="G19" s="54">
        <f>IF('Score Sheet'!H22&gt;'Score Sheet'!I22,'Score Sheet'!H22,'Score Sheet'!I22)</f>
        <v>0</v>
      </c>
      <c r="H19" s="55">
        <f>IF('Score Sheet'!H22&gt;'Score Sheet'!I22,'Score Sheet'!I22,'Score Sheet'!H22)</f>
        <v>0</v>
      </c>
    </row>
    <row r="20" spans="1:11" ht="15" customHeight="1" x14ac:dyDescent="0.75">
      <c r="A20" s="52">
        <v>7</v>
      </c>
      <c r="B20" s="53" t="str">
        <f>IF(ISBLANK('Score Sheet'!H23)," ",IF('Score Sheet'!H23&gt;'Score Sheet'!I23,_xlfn.TEXTAFTER('Score Sheet'!B23," "),_xlfn.TEXTAFTER('Score Sheet'!E23," ")))</f>
        <v xml:space="preserve"> </v>
      </c>
      <c r="C20" s="53" t="str">
        <f>IF(ISBLANK('Score Sheet'!H23)," ",IF('Score Sheet'!H23&gt;'Score Sheet'!I23,_xlfn.TEXTBEFORE('Score Sheet'!B23," "),_xlfn.TEXTBEFORE('Score Sheet'!E23," ")))</f>
        <v xml:space="preserve"> </v>
      </c>
      <c r="D20" s="54" t="s">
        <v>43</v>
      </c>
      <c r="E20" s="53" t="str">
        <f>IF(ISBLANK('Score Sheet'!I23)," ",IF('Score Sheet'!I23&gt;'Score Sheet'!H23,_xlfn.TEXTAFTER('Score Sheet'!B23," "),_xlfn.TEXTAFTER('Score Sheet'!E23," ")))</f>
        <v xml:space="preserve"> </v>
      </c>
      <c r="F20" s="53" t="str">
        <f>IF(ISBLANK('Score Sheet'!I23)," ",IF('Score Sheet'!I23&gt;'Score Sheet'!H23,_xlfn.TEXTBEFORE('Score Sheet'!B23," "),_xlfn.TEXTBEFORE('Score Sheet'!E23," ")))</f>
        <v xml:space="preserve"> </v>
      </c>
      <c r="G20" s="54">
        <f>IF('Score Sheet'!H23&gt;'Score Sheet'!I23,'Score Sheet'!H23,'Score Sheet'!I23)</f>
        <v>0</v>
      </c>
      <c r="H20" s="55">
        <f>IF('Score Sheet'!H23&gt;'Score Sheet'!I23,'Score Sheet'!I23,'Score Sheet'!H23)</f>
        <v>0</v>
      </c>
    </row>
    <row r="21" spans="1:11" ht="15" customHeight="1" x14ac:dyDescent="0.75">
      <c r="A21" s="52">
        <v>8</v>
      </c>
      <c r="B21" s="53" t="str">
        <f>IF(ISBLANK('Score Sheet'!H24)," ",IF('Score Sheet'!H24&gt;'Score Sheet'!I24,_xlfn.TEXTAFTER('Score Sheet'!B24," "),_xlfn.TEXTAFTER('Score Sheet'!E24," ")))</f>
        <v xml:space="preserve"> </v>
      </c>
      <c r="C21" s="53" t="str">
        <f>IF(ISBLANK('Score Sheet'!H24)," ",IF('Score Sheet'!H24&gt;'Score Sheet'!I24,_xlfn.TEXTBEFORE('Score Sheet'!B24," "),_xlfn.TEXTBEFORE('Score Sheet'!E24," ")))</f>
        <v xml:space="preserve"> </v>
      </c>
      <c r="D21" s="54" t="s">
        <v>43</v>
      </c>
      <c r="E21" s="53" t="str">
        <f>IF(ISBLANK('Score Sheet'!I24)," ",IF('Score Sheet'!I24&gt;'Score Sheet'!H24,_xlfn.TEXTAFTER('Score Sheet'!B24," "),_xlfn.TEXTAFTER('Score Sheet'!E24," ")))</f>
        <v xml:space="preserve"> </v>
      </c>
      <c r="F21" s="53" t="str">
        <f>IF(ISBLANK('Score Sheet'!I24)," ",IF('Score Sheet'!I24&gt;'Score Sheet'!H24,_xlfn.TEXTBEFORE('Score Sheet'!B24," "),_xlfn.TEXTBEFORE('Score Sheet'!E24," ")))</f>
        <v xml:space="preserve"> </v>
      </c>
      <c r="G21" s="54">
        <f>IF('Score Sheet'!H24&gt;'Score Sheet'!I24,'Score Sheet'!H24,'Score Sheet'!I24)</f>
        <v>0</v>
      </c>
      <c r="H21" s="55">
        <f>IF('Score Sheet'!H24&gt;'Score Sheet'!I24,'Score Sheet'!I24,'Score Sheet'!H24)</f>
        <v>0</v>
      </c>
    </row>
    <row r="22" spans="1:11" ht="15" customHeight="1" x14ac:dyDescent="0.75">
      <c r="A22" s="52">
        <v>9</v>
      </c>
      <c r="B22" s="53" t="str">
        <f>IF(ISBLANK('Score Sheet'!H25)," ",IF('Score Sheet'!H25&gt;'Score Sheet'!I25,_xlfn.TEXTAFTER('Score Sheet'!B25," "),_xlfn.TEXTAFTER('Score Sheet'!E25," ")))</f>
        <v xml:space="preserve"> </v>
      </c>
      <c r="C22" s="53" t="str">
        <f>IF(ISBLANK('Score Sheet'!H25)," ",IF('Score Sheet'!H25&gt;'Score Sheet'!I25,_xlfn.TEXTBEFORE('Score Sheet'!B25," "),_xlfn.TEXTBEFORE('Score Sheet'!E25," ")))</f>
        <v xml:space="preserve"> </v>
      </c>
      <c r="D22" s="54" t="s">
        <v>43</v>
      </c>
      <c r="E22" s="53" t="str">
        <f>IF(ISBLANK('Score Sheet'!I25)," ",IF('Score Sheet'!I25&gt;'Score Sheet'!H25,_xlfn.TEXTAFTER('Score Sheet'!B25," "),_xlfn.TEXTAFTER('Score Sheet'!E25," ")))</f>
        <v xml:space="preserve"> </v>
      </c>
      <c r="F22" s="53" t="str">
        <f>IF(ISBLANK('Score Sheet'!I25)," ",IF('Score Sheet'!I25&gt;'Score Sheet'!H25,_xlfn.TEXTBEFORE('Score Sheet'!B25," "),_xlfn.TEXTBEFORE('Score Sheet'!E25," ")))</f>
        <v xml:space="preserve"> </v>
      </c>
      <c r="G22" s="54">
        <f>IF('Score Sheet'!H25&gt;'Score Sheet'!I25,'Score Sheet'!H25,'Score Sheet'!I25)</f>
        <v>0</v>
      </c>
      <c r="H22" s="55">
        <f>IF('Score Sheet'!H25&gt;'Score Sheet'!I25,'Score Sheet'!I25,'Score Sheet'!H25)</f>
        <v>0</v>
      </c>
    </row>
    <row r="23" spans="1:11" ht="15" customHeight="1" x14ac:dyDescent="0.75">
      <c r="A23" s="52">
        <v>10</v>
      </c>
      <c r="B23" s="53" t="str">
        <f>IF(ISBLANK('Score Sheet'!H26)," ",IF('Score Sheet'!H26&gt;'Score Sheet'!I26,_xlfn.TEXTAFTER('Score Sheet'!B26," "),_xlfn.TEXTAFTER('Score Sheet'!E26," ")))</f>
        <v xml:space="preserve"> </v>
      </c>
      <c r="C23" s="53" t="str">
        <f>IF(ISBLANK('Score Sheet'!H26)," ",IF('Score Sheet'!H26&gt;'Score Sheet'!I26,_xlfn.TEXTBEFORE('Score Sheet'!B26," "),_xlfn.TEXTBEFORE('Score Sheet'!E26," ")))</f>
        <v xml:space="preserve"> </v>
      </c>
      <c r="D23" s="54" t="s">
        <v>43</v>
      </c>
      <c r="E23" s="53" t="str">
        <f>IF(ISBLANK('Score Sheet'!I26)," ",IF('Score Sheet'!I26&gt;'Score Sheet'!H26,_xlfn.TEXTAFTER('Score Sheet'!B26," "),_xlfn.TEXTAFTER('Score Sheet'!E26," ")))</f>
        <v xml:space="preserve"> </v>
      </c>
      <c r="F23" s="53" t="str">
        <f>IF(ISBLANK('Score Sheet'!I26)," ",IF('Score Sheet'!I26&gt;'Score Sheet'!H26,_xlfn.TEXTBEFORE('Score Sheet'!B26," "),_xlfn.TEXTBEFORE('Score Sheet'!E26," ")))</f>
        <v xml:space="preserve"> </v>
      </c>
      <c r="G23" s="54">
        <f>IF('Score Sheet'!H26&gt;'Score Sheet'!I26,'Score Sheet'!H26,'Score Sheet'!I26)</f>
        <v>0</v>
      </c>
      <c r="H23" s="55">
        <f>IF('Score Sheet'!H26&gt;'Score Sheet'!I26,'Score Sheet'!I26,'Score Sheet'!H26)</f>
        <v>0</v>
      </c>
    </row>
    <row r="24" spans="1:11" ht="15" customHeight="1" x14ac:dyDescent="0.75">
      <c r="A24" s="52">
        <v>11</v>
      </c>
      <c r="B24" s="53" t="str">
        <f>IF(ISBLANK('Score Sheet'!H27)," ",IF('Score Sheet'!H27&gt;'Score Sheet'!I27,_xlfn.TEXTAFTER('Score Sheet'!B27," "),_xlfn.TEXTAFTER('Score Sheet'!E27," ")))</f>
        <v xml:space="preserve"> </v>
      </c>
      <c r="C24" s="53" t="str">
        <f>IF(ISBLANK('Score Sheet'!H27)," ",IF('Score Sheet'!H27&gt;'Score Sheet'!I27,_xlfn.TEXTBEFORE('Score Sheet'!B27," "),_xlfn.TEXTBEFORE('Score Sheet'!E27," ")))</f>
        <v xml:space="preserve"> </v>
      </c>
      <c r="D24" s="54" t="s">
        <v>43</v>
      </c>
      <c r="E24" s="53" t="str">
        <f>IF(ISBLANK('Score Sheet'!I27)," ",IF('Score Sheet'!I27&gt;'Score Sheet'!H27,_xlfn.TEXTAFTER('Score Sheet'!B27," "),_xlfn.TEXTAFTER('Score Sheet'!E27," ")))</f>
        <v xml:space="preserve"> </v>
      </c>
      <c r="F24" s="53" t="str">
        <f>IF(ISBLANK('Score Sheet'!I27)," ",IF('Score Sheet'!I27&gt;'Score Sheet'!H27,_xlfn.TEXTBEFORE('Score Sheet'!B27," "),_xlfn.TEXTBEFORE('Score Sheet'!E27," ")))</f>
        <v xml:space="preserve"> </v>
      </c>
      <c r="G24" s="54">
        <f>IF('Score Sheet'!H27&gt;'Score Sheet'!I27,'Score Sheet'!H27,'Score Sheet'!I27)</f>
        <v>0</v>
      </c>
      <c r="H24" s="55">
        <f>IF('Score Sheet'!H27&gt;'Score Sheet'!I27,'Score Sheet'!I27,'Score Sheet'!H27)</f>
        <v>0</v>
      </c>
    </row>
    <row r="25" spans="1:11" ht="15" customHeight="1" x14ac:dyDescent="0.75">
      <c r="A25" s="52">
        <v>12</v>
      </c>
      <c r="B25" s="53" t="str">
        <f>IF(ISBLANK('Score Sheet'!H28)," ",IF('Score Sheet'!H28&gt;'Score Sheet'!I28,_xlfn.TEXTAFTER('Score Sheet'!B28," "),_xlfn.TEXTAFTER('Score Sheet'!E28," ")))</f>
        <v xml:space="preserve"> </v>
      </c>
      <c r="C25" s="53" t="str">
        <f>IF(ISBLANK('Score Sheet'!H28)," ",IF('Score Sheet'!H28&gt;'Score Sheet'!I28,_xlfn.TEXTBEFORE('Score Sheet'!B28," "),_xlfn.TEXTBEFORE('Score Sheet'!E28," ")))</f>
        <v xml:space="preserve"> </v>
      </c>
      <c r="D25" s="54" t="s">
        <v>43</v>
      </c>
      <c r="E25" s="53" t="str">
        <f>IF(ISBLANK('Score Sheet'!I28)," ",IF('Score Sheet'!I28&gt;'Score Sheet'!H28,_xlfn.TEXTAFTER('Score Sheet'!B28," "),_xlfn.TEXTAFTER('Score Sheet'!E28," ")))</f>
        <v xml:space="preserve"> </v>
      </c>
      <c r="F25" s="53" t="str">
        <f>IF(ISBLANK('Score Sheet'!I28)," ",IF('Score Sheet'!I28&gt;'Score Sheet'!H28,_xlfn.TEXTBEFORE('Score Sheet'!B28," "),_xlfn.TEXTBEFORE('Score Sheet'!E28," ")))</f>
        <v xml:space="preserve"> </v>
      </c>
      <c r="G25" s="54">
        <f>IF('Score Sheet'!H28&gt;'Score Sheet'!I28,'Score Sheet'!H28,'Score Sheet'!I28)</f>
        <v>0</v>
      </c>
      <c r="H25" s="55">
        <f>IF('Score Sheet'!H28&gt;'Score Sheet'!I28,'Score Sheet'!I28,'Score Sheet'!H28)</f>
        <v>0</v>
      </c>
    </row>
    <row r="26" spans="1:11" ht="15" customHeight="1" x14ac:dyDescent="0.75">
      <c r="A26" s="52">
        <v>13</v>
      </c>
      <c r="B26" s="53" t="str">
        <f>IF(ISBLANK('Score Sheet'!H29)," ",IF('Score Sheet'!H29&gt;'Score Sheet'!I29,_xlfn.TEXTAFTER('Score Sheet'!B29," "),_xlfn.TEXTAFTER('Score Sheet'!E29," ")))</f>
        <v xml:space="preserve"> </v>
      </c>
      <c r="C26" s="53" t="str">
        <f>IF(ISBLANK('Score Sheet'!H29)," ",IF('Score Sheet'!H29&gt;'Score Sheet'!I29,_xlfn.TEXTBEFORE('Score Sheet'!B29," "),_xlfn.TEXTBEFORE('Score Sheet'!E29," ")))</f>
        <v xml:space="preserve"> </v>
      </c>
      <c r="D26" s="54" t="s">
        <v>43</v>
      </c>
      <c r="E26" s="53" t="str">
        <f>IF(ISBLANK('Score Sheet'!I29)," ",IF('Score Sheet'!I29&gt;'Score Sheet'!H29,_xlfn.TEXTAFTER('Score Sheet'!B29," "),_xlfn.TEXTAFTER('Score Sheet'!E29," ")))</f>
        <v xml:space="preserve"> </v>
      </c>
      <c r="F26" s="53" t="str">
        <f>IF(ISBLANK('Score Sheet'!I29)," ",IF('Score Sheet'!I29&gt;'Score Sheet'!H29,_xlfn.TEXTBEFORE('Score Sheet'!B29," "),_xlfn.TEXTBEFORE('Score Sheet'!E29," ")))</f>
        <v xml:space="preserve"> </v>
      </c>
      <c r="G26" s="54">
        <f>IF('Score Sheet'!H29&gt;'Score Sheet'!I29,'Score Sheet'!H29,'Score Sheet'!I29)</f>
        <v>0</v>
      </c>
      <c r="H26" s="55">
        <f>IF('Score Sheet'!H29&gt;'Score Sheet'!I29,'Score Sheet'!I29,'Score Sheet'!H29)</f>
        <v>0</v>
      </c>
    </row>
    <row r="27" spans="1:11" ht="15" customHeight="1" x14ac:dyDescent="0.75">
      <c r="A27" s="52">
        <v>14</v>
      </c>
      <c r="B27" s="53" t="str">
        <f>IF(ISBLANK('Score Sheet'!H30)," ",IF('Score Sheet'!H30&gt;'Score Sheet'!I30,_xlfn.TEXTAFTER('Score Sheet'!B30," "),_xlfn.TEXTAFTER('Score Sheet'!E30," ")))</f>
        <v xml:space="preserve"> </v>
      </c>
      <c r="C27" s="53" t="str">
        <f>IF(ISBLANK('Score Sheet'!H30)," ",IF('Score Sheet'!H30&gt;'Score Sheet'!I30,_xlfn.TEXTBEFORE('Score Sheet'!B30," "),_xlfn.TEXTBEFORE('Score Sheet'!E30," ")))</f>
        <v xml:space="preserve"> </v>
      </c>
      <c r="D27" s="54" t="s">
        <v>43</v>
      </c>
      <c r="E27" s="53" t="str">
        <f>IF(ISBLANK('Score Sheet'!I30)," ",IF('Score Sheet'!I30&gt;'Score Sheet'!H30,_xlfn.TEXTAFTER('Score Sheet'!B30," "),_xlfn.TEXTAFTER('Score Sheet'!E30," ")))</f>
        <v xml:space="preserve"> </v>
      </c>
      <c r="F27" s="53" t="str">
        <f>IF(ISBLANK('Score Sheet'!I30)," ",IF('Score Sheet'!I30&gt;'Score Sheet'!H30,_xlfn.TEXTBEFORE('Score Sheet'!B30," "),_xlfn.TEXTBEFORE('Score Sheet'!E30," ")))</f>
        <v xml:space="preserve"> </v>
      </c>
      <c r="G27" s="54">
        <f>IF('Score Sheet'!H30&gt;'Score Sheet'!I30,'Score Sheet'!H30,'Score Sheet'!I30)</f>
        <v>0</v>
      </c>
      <c r="H27" s="55">
        <f>IF('Score Sheet'!H30&gt;'Score Sheet'!I30,'Score Sheet'!I30,'Score Sheet'!H30)</f>
        <v>0</v>
      </c>
    </row>
    <row r="28" spans="1:11" ht="15" customHeight="1" x14ac:dyDescent="0.75">
      <c r="A28" s="52">
        <v>15</v>
      </c>
      <c r="B28" s="53" t="str">
        <f>IF(ISBLANK('Score Sheet'!H31)," ",IF('Score Sheet'!H31&gt;'Score Sheet'!I31,_xlfn.TEXTAFTER('Score Sheet'!B31," "),_xlfn.TEXTAFTER('Score Sheet'!E31," ")))</f>
        <v xml:space="preserve"> </v>
      </c>
      <c r="C28" s="53" t="str">
        <f>IF(ISBLANK('Score Sheet'!H31)," ",IF('Score Sheet'!H31&gt;'Score Sheet'!I31,_xlfn.TEXTBEFORE('Score Sheet'!B31," "),_xlfn.TEXTBEFORE('Score Sheet'!E31," ")))</f>
        <v xml:space="preserve"> </v>
      </c>
      <c r="D28" s="54" t="s">
        <v>43</v>
      </c>
      <c r="E28" s="53" t="str">
        <f>IF(ISBLANK('Score Sheet'!I31)," ",IF('Score Sheet'!I31&gt;'Score Sheet'!H31,_xlfn.TEXTAFTER('Score Sheet'!B31," "),_xlfn.TEXTAFTER('Score Sheet'!E31," ")))</f>
        <v xml:space="preserve"> </v>
      </c>
      <c r="F28" s="53" t="str">
        <f>IF(ISBLANK('Score Sheet'!I31)," ",IF('Score Sheet'!I31&gt;'Score Sheet'!H31,_xlfn.TEXTBEFORE('Score Sheet'!B31," "),_xlfn.TEXTBEFORE('Score Sheet'!E31," ")))</f>
        <v xml:space="preserve"> </v>
      </c>
      <c r="G28" s="54">
        <f>IF('Score Sheet'!H31&gt;'Score Sheet'!I31,'Score Sheet'!H31,'Score Sheet'!I31)</f>
        <v>0</v>
      </c>
      <c r="H28" s="55">
        <f>IF('Score Sheet'!H31&gt;'Score Sheet'!I31,'Score Sheet'!I31,'Score Sheet'!H31)</f>
        <v>0</v>
      </c>
    </row>
    <row r="29" spans="1:11" ht="15" customHeight="1" thickBot="1" x14ac:dyDescent="0.9">
      <c r="A29" s="56">
        <v>16</v>
      </c>
      <c r="B29" s="57" t="str">
        <f>IF(ISBLANK('Score Sheet'!H32)," ",IF('Score Sheet'!H32&gt;'Score Sheet'!I32,_xlfn.TEXTAFTER('Score Sheet'!B32," "),_xlfn.TEXTAFTER('Score Sheet'!E32," ")))</f>
        <v xml:space="preserve"> </v>
      </c>
      <c r="C29" s="57" t="str">
        <f>IF(ISBLANK('Score Sheet'!H32)," ",IF('Score Sheet'!H32&gt;'Score Sheet'!I32,_xlfn.TEXTBEFORE('Score Sheet'!B32," "),_xlfn.TEXTBEFORE('Score Sheet'!E32," ")))</f>
        <v xml:space="preserve"> </v>
      </c>
      <c r="D29" s="58" t="s">
        <v>43</v>
      </c>
      <c r="E29" s="57" t="str">
        <f>IF(ISBLANK('Score Sheet'!I32)," ",IF('Score Sheet'!I32&gt;'Score Sheet'!H32,_xlfn.TEXTAFTER('Score Sheet'!B32," "),_xlfn.TEXTAFTER('Score Sheet'!E32," ")))</f>
        <v xml:space="preserve"> </v>
      </c>
      <c r="F29" s="57" t="str">
        <f>IF(ISBLANK('Score Sheet'!I32)," ",IF('Score Sheet'!I32&gt;'Score Sheet'!H32,_xlfn.TEXTBEFORE('Score Sheet'!B32," "),_xlfn.TEXTBEFORE('Score Sheet'!E32," ")))</f>
        <v xml:space="preserve"> </v>
      </c>
      <c r="G29" s="58">
        <f>IF('Score Sheet'!H32&gt;'Score Sheet'!I32,'Score Sheet'!H32,'Score Sheet'!I32)</f>
        <v>0</v>
      </c>
      <c r="H29" s="59">
        <f>IF('Score Sheet'!H32&gt;'Score Sheet'!I32,'Score Sheet'!I32,'Score Sheet'!H32)</f>
        <v>0</v>
      </c>
    </row>
    <row r="30" spans="1:11" ht="15" customHeight="1" thickTop="1" x14ac:dyDescent="0.75">
      <c r="A30" s="36"/>
      <c r="D30" s="36"/>
    </row>
    <row r="31" spans="1:11" ht="34.25" customHeight="1" thickBot="1" x14ac:dyDescent="0.9">
      <c r="A31" s="36"/>
      <c r="B31" s="37" t="s">
        <v>44</v>
      </c>
      <c r="E31" s="172" t="s">
        <v>108</v>
      </c>
      <c r="F31" s="172"/>
      <c r="G31" s="172"/>
      <c r="H31" s="172"/>
      <c r="I31" s="172"/>
      <c r="J31" s="172"/>
      <c r="K31" s="172"/>
    </row>
    <row r="32" spans="1:11" ht="31" customHeight="1" thickBot="1" x14ac:dyDescent="0.9">
      <c r="A32" s="36"/>
      <c r="B32" s="144" t="s">
        <v>46</v>
      </c>
      <c r="C32" s="144" t="s">
        <v>29</v>
      </c>
      <c r="D32" s="145" t="s">
        <v>4</v>
      </c>
      <c r="E32" s="152" t="s">
        <v>100</v>
      </c>
      <c r="F32" s="153" t="s">
        <v>96</v>
      </c>
      <c r="G32" s="154" t="s">
        <v>97</v>
      </c>
      <c r="H32" s="154" t="s">
        <v>98</v>
      </c>
      <c r="I32" s="154" t="s">
        <v>99</v>
      </c>
      <c r="J32" s="154" t="s">
        <v>109</v>
      </c>
      <c r="K32" s="155" t="s">
        <v>110</v>
      </c>
    </row>
    <row r="33" spans="1:11" ht="15" customHeight="1" x14ac:dyDescent="0.75">
      <c r="A33" s="167" t="s">
        <v>3</v>
      </c>
      <c r="B33" s="138" t="str">
        <f>IF(ISBLANK('Match Details'!I3)," ",_xlfn.TEXTAFTER('Match Details'!I3," "))</f>
        <v>Dorman</v>
      </c>
      <c r="C33" s="74" t="str">
        <f>IF(ISBLANK('Match Details'!I3)," ",_xlfn.TEXTBEFORE('Match Details'!I3," "))</f>
        <v>Liz</v>
      </c>
      <c r="D33" s="75">
        <f>IF(ISBLANK('Match Details'!J3)," ",'Match Details'!J3)</f>
        <v>1</v>
      </c>
      <c r="E33" s="130" t="s">
        <v>101</v>
      </c>
      <c r="F33" s="131" t="s">
        <v>102</v>
      </c>
      <c r="G33" s="156" t="s">
        <v>103</v>
      </c>
      <c r="H33" s="156"/>
      <c r="I33" s="156" t="s">
        <v>106</v>
      </c>
      <c r="J33" s="131" t="s">
        <v>105</v>
      </c>
      <c r="K33" s="132" t="s">
        <v>104</v>
      </c>
    </row>
    <row r="34" spans="1:11" ht="15" customHeight="1" x14ac:dyDescent="0.75">
      <c r="A34" s="168"/>
      <c r="B34" s="128" t="str">
        <f>IF(ISBLANK('Match Details'!I4)," ",_xlfn.TEXTAFTER('Match Details'!I4," "))</f>
        <v>Wilson</v>
      </c>
      <c r="C34" s="53" t="str">
        <f>IF(ISBLANK('Match Details'!I4)," ",_xlfn.TEXTBEFORE('Match Details'!I4," "))</f>
        <v>MattS</v>
      </c>
      <c r="D34" s="77">
        <f>IF(ISBLANK('Match Details'!J4)," ",'Match Details'!J4)</f>
        <v>-2</v>
      </c>
      <c r="E34" s="133"/>
      <c r="F34" s="118"/>
      <c r="G34" s="157"/>
      <c r="H34" s="157"/>
      <c r="I34" s="157"/>
      <c r="J34" s="118"/>
      <c r="K34" s="134"/>
    </row>
    <row r="35" spans="1:11" ht="15" customHeight="1" x14ac:dyDescent="0.75">
      <c r="A35" s="168"/>
      <c r="B35" s="128" t="str">
        <f>IF(ISBLANK('Match Details'!I5)," ",_xlfn.TEXTAFTER('Match Details'!I5," "))</f>
        <v>Brown</v>
      </c>
      <c r="C35" s="53" t="str">
        <f>IF(ISBLANK('Match Details'!I5)," ",_xlfn.TEXTBEFORE('Match Details'!I5," "))</f>
        <v>John</v>
      </c>
      <c r="D35" s="77">
        <f>IF(ISBLANK('Match Details'!J5)," ",'Match Details'!J5)</f>
        <v>3</v>
      </c>
      <c r="E35" s="133"/>
      <c r="F35" s="118"/>
      <c r="G35" s="157"/>
      <c r="H35" s="157"/>
      <c r="I35" s="157"/>
      <c r="J35" s="118"/>
      <c r="K35" s="134"/>
    </row>
    <row r="36" spans="1:11" ht="15" customHeight="1" x14ac:dyDescent="0.75">
      <c r="A36" s="168"/>
      <c r="B36" s="128" t="str">
        <f>IF(ISBLANK('Match Details'!I6)," ",_xlfn.TEXTAFTER('Match Details'!I6," "))</f>
        <v>Winskill</v>
      </c>
      <c r="C36" s="53" t="str">
        <f>IF(ISBLANK('Match Details'!I6)," ",_xlfn.TEXTBEFORE('Match Details'!I6," "))</f>
        <v>Frank</v>
      </c>
      <c r="D36" s="77">
        <f>IF(ISBLANK('Match Details'!J6)," ",'Match Details'!J6)</f>
        <v>1</v>
      </c>
      <c r="E36" s="133"/>
      <c r="F36" s="118"/>
      <c r="G36" s="157"/>
      <c r="H36" s="157"/>
      <c r="I36" s="157"/>
      <c r="J36" s="118"/>
      <c r="K36" s="134"/>
    </row>
    <row r="37" spans="1:11" ht="15" customHeight="1" x14ac:dyDescent="0.75">
      <c r="A37" s="168"/>
      <c r="B37" s="128" t="str">
        <f>IF(ISBLANK('Match Details'!I7)," ",_xlfn.TEXTAFTER('Match Details'!I7," "))</f>
        <v/>
      </c>
      <c r="C37" s="53" t="str">
        <f>IF(ISBLANK('Match Details'!I7)," ",_xlfn.TEXTBEFORE('Match Details'!I7," "))</f>
        <v/>
      </c>
      <c r="D37" s="77" t="str">
        <f>IF(ISBLANK('Match Details'!J7)," ",'Match Details'!J7)</f>
        <v xml:space="preserve"> </v>
      </c>
      <c r="E37" s="133"/>
      <c r="F37" s="118"/>
      <c r="G37" s="157"/>
      <c r="H37" s="157"/>
      <c r="I37" s="157"/>
      <c r="J37" s="118"/>
      <c r="K37" s="134"/>
    </row>
    <row r="38" spans="1:11" ht="15" customHeight="1" x14ac:dyDescent="0.75">
      <c r="A38" s="168"/>
      <c r="B38" s="128" t="str">
        <f>IF(ISBLANK('Match Details'!I8)," ",_xlfn.TEXTAFTER('Match Details'!I8," "))</f>
        <v/>
      </c>
      <c r="C38" s="53" t="str">
        <f>IF(ISBLANK('Match Details'!I8)," ",_xlfn.TEXTBEFORE('Match Details'!I8," "))</f>
        <v/>
      </c>
      <c r="D38" s="77" t="str">
        <f>IF(ISBLANK('Match Details'!J8)," ",'Match Details'!J8)</f>
        <v xml:space="preserve"> </v>
      </c>
      <c r="E38" s="133"/>
      <c r="F38" s="118"/>
      <c r="G38" s="157"/>
      <c r="H38" s="157"/>
      <c r="I38" s="157"/>
      <c r="J38" s="118"/>
      <c r="K38" s="134"/>
    </row>
    <row r="39" spans="1:11" ht="15" customHeight="1" x14ac:dyDescent="0.75">
      <c r="A39" s="168"/>
      <c r="B39" s="128" t="str">
        <f>IF(ISBLANK('Match Details'!I9)," ",_xlfn.TEXTAFTER('Match Details'!I9," "))</f>
        <v/>
      </c>
      <c r="C39" s="53" t="str">
        <f>IF(ISBLANK('Match Details'!I9)," ",_xlfn.TEXTBEFORE('Match Details'!I9," "))</f>
        <v/>
      </c>
      <c r="D39" s="77" t="str">
        <f>IF(ISBLANK('Match Details'!J9)," ",'Match Details'!J9)</f>
        <v xml:space="preserve"> </v>
      </c>
      <c r="E39" s="133"/>
      <c r="F39" s="118"/>
      <c r="G39" s="157"/>
      <c r="H39" s="157"/>
      <c r="I39" s="157"/>
      <c r="J39" s="118"/>
      <c r="K39" s="134"/>
    </row>
    <row r="40" spans="1:11" ht="15" customHeight="1" thickBot="1" x14ac:dyDescent="0.9">
      <c r="A40" s="169"/>
      <c r="B40" s="129" t="str">
        <f>IF(ISBLANK('Match Details'!I10)," ",_xlfn.TEXTAFTER('Match Details'!I10," "))</f>
        <v/>
      </c>
      <c r="C40" s="76" t="str">
        <f>IF(ISBLANK('Match Details'!I10)," ",_xlfn.TEXTBEFORE('Match Details'!I10," "))</f>
        <v/>
      </c>
      <c r="D40" s="78" t="str">
        <f>IF(ISBLANK('Match Details'!J10)," ",'Match Details'!J10)</f>
        <v xml:space="preserve"> </v>
      </c>
      <c r="E40" s="146"/>
      <c r="F40" s="147"/>
      <c r="G40" s="158"/>
      <c r="H40" s="158"/>
      <c r="I40" s="158"/>
      <c r="J40" s="147"/>
      <c r="K40" s="148"/>
    </row>
    <row r="41" spans="1:11" ht="15" customHeight="1" x14ac:dyDescent="0.75">
      <c r="A41" s="170" t="s">
        <v>2</v>
      </c>
      <c r="B41" s="138" t="str">
        <f>IF(ISBLANK('Match Details'!I15)," ",_xlfn.TEXTAFTER('Match Details'!I15," "))</f>
        <v>Bell</v>
      </c>
      <c r="C41" s="74" t="str">
        <f>IF(ISBLANK('Match Details'!I15)," ",_xlfn.TEXTBEFORE('Match Details'!I15," "))</f>
        <v>Sue</v>
      </c>
      <c r="D41" s="139">
        <f>IF(ISBLANK('Match Details'!J15)," ",'Match Details'!J15)</f>
        <v>2</v>
      </c>
      <c r="E41" s="149"/>
      <c r="F41" s="150"/>
      <c r="G41" s="159"/>
      <c r="H41" s="159"/>
      <c r="I41" s="159"/>
      <c r="J41" s="150"/>
      <c r="K41" s="151"/>
    </row>
    <row r="42" spans="1:11" ht="15" customHeight="1" x14ac:dyDescent="0.75">
      <c r="A42" s="170"/>
      <c r="B42" s="127" t="str">
        <f>IF(ISBLANK('Match Details'!I16)," ",_xlfn.TEXTAFTER('Match Details'!I16," "))</f>
        <v>Gupta</v>
      </c>
      <c r="C42" s="73" t="str">
        <f>IF(ISBLANK('Match Details'!I16)," ",_xlfn.TEXTBEFORE('Match Details'!I16," "))</f>
        <v>Ansul</v>
      </c>
      <c r="D42" s="140">
        <f>IF(ISBLANK('Match Details'!J16)," ",'Match Details'!J16)</f>
        <v>2</v>
      </c>
      <c r="E42" s="133" t="s">
        <v>73</v>
      </c>
      <c r="F42" s="118" t="s">
        <v>112</v>
      </c>
      <c r="G42" s="157" t="s">
        <v>102</v>
      </c>
      <c r="H42" s="157" t="s">
        <v>106</v>
      </c>
      <c r="I42" s="157"/>
      <c r="J42" s="118"/>
      <c r="K42" s="134"/>
    </row>
    <row r="43" spans="1:11" ht="15" customHeight="1" x14ac:dyDescent="0.75">
      <c r="A43" s="170"/>
      <c r="B43" s="127" t="str">
        <f>IF(ISBLANK('Match Details'!I17)," ",_xlfn.TEXTAFTER('Match Details'!I17," "))</f>
        <v>Birch</v>
      </c>
      <c r="C43" s="73" t="str">
        <f>IF(ISBLANK('Match Details'!I17)," ",_xlfn.TEXTBEFORE('Match Details'!I17," "))</f>
        <v>KayJ</v>
      </c>
      <c r="D43" s="140">
        <f>IF(ISBLANK('Match Details'!J17)," ",'Match Details'!J17)</f>
        <v>1</v>
      </c>
      <c r="E43" s="133"/>
      <c r="F43" s="118"/>
      <c r="G43" s="157"/>
      <c r="H43" s="157"/>
      <c r="I43" s="157"/>
      <c r="J43" s="118"/>
      <c r="K43" s="134"/>
    </row>
    <row r="44" spans="1:11" ht="15" customHeight="1" x14ac:dyDescent="0.75">
      <c r="A44" s="170"/>
      <c r="B44" s="127" t="str">
        <f>IF(ISBLANK('Match Details'!I18)," ",_xlfn.TEXTAFTER('Match Details'!I18," "))</f>
        <v>Barns</v>
      </c>
      <c r="C44" s="73" t="str">
        <f>IF(ISBLANK('Match Details'!I18)," ",_xlfn.TEXTBEFORE('Match Details'!I18," "))</f>
        <v>Linda</v>
      </c>
      <c r="D44" s="140">
        <f>IF(ISBLANK('Match Details'!J18)," ",'Match Details'!J18)</f>
        <v>3</v>
      </c>
      <c r="E44" s="133"/>
      <c r="F44" s="118"/>
      <c r="G44" s="157"/>
      <c r="H44" s="157"/>
      <c r="I44" s="157"/>
      <c r="J44" s="118"/>
      <c r="K44" s="134"/>
    </row>
    <row r="45" spans="1:11" ht="15" customHeight="1" x14ac:dyDescent="0.75">
      <c r="A45" s="170"/>
      <c r="B45" s="127" t="str">
        <f>IF(ISBLANK('Match Details'!I19)," ",_xlfn.TEXTAFTER('Match Details'!I19," "))</f>
        <v/>
      </c>
      <c r="C45" s="73" t="str">
        <f>IF(ISBLANK('Match Details'!I19)," ",_xlfn.TEXTBEFORE('Match Details'!I19," "))</f>
        <v/>
      </c>
      <c r="D45" s="140" t="str">
        <f>IF(ISBLANK('Match Details'!J19)," ",'Match Details'!J19)</f>
        <v xml:space="preserve"> </v>
      </c>
      <c r="E45" s="133"/>
      <c r="F45" s="118"/>
      <c r="G45" s="157"/>
      <c r="H45" s="157"/>
      <c r="I45" s="157"/>
      <c r="J45" s="118"/>
      <c r="K45" s="134"/>
    </row>
    <row r="46" spans="1:11" ht="15" customHeight="1" x14ac:dyDescent="0.75">
      <c r="A46" s="170"/>
      <c r="B46" s="127" t="str">
        <f>IF(ISBLANK('Match Details'!I20)," ",_xlfn.TEXTAFTER('Match Details'!I20," "))</f>
        <v/>
      </c>
      <c r="C46" s="73" t="str">
        <f>IF(ISBLANK('Match Details'!I20)," ",_xlfn.TEXTBEFORE('Match Details'!I20," "))</f>
        <v/>
      </c>
      <c r="D46" s="140" t="str">
        <f>IF(ISBLANK('Match Details'!J20)," ",'Match Details'!J20)</f>
        <v xml:space="preserve"> </v>
      </c>
      <c r="E46" s="133"/>
      <c r="F46" s="118"/>
      <c r="G46" s="157"/>
      <c r="H46" s="157"/>
      <c r="I46" s="157"/>
      <c r="J46" s="118"/>
      <c r="K46" s="134"/>
    </row>
    <row r="47" spans="1:11" ht="15" customHeight="1" x14ac:dyDescent="0.75">
      <c r="A47" s="170"/>
      <c r="B47" s="127" t="str">
        <f>IF(ISBLANK('Match Details'!I21)," ",_xlfn.TEXTAFTER('Match Details'!I21," "))</f>
        <v/>
      </c>
      <c r="C47" s="73" t="str">
        <f>IF(ISBLANK('Match Details'!I21)," ",_xlfn.TEXTBEFORE('Match Details'!I21," "))</f>
        <v/>
      </c>
      <c r="D47" s="140" t="str">
        <f>IF(ISBLANK('Match Details'!J21)," ",'Match Details'!J21)</f>
        <v xml:space="preserve"> </v>
      </c>
      <c r="E47" s="133"/>
      <c r="F47" s="118"/>
      <c r="G47" s="157"/>
      <c r="H47" s="157"/>
      <c r="I47" s="157"/>
      <c r="J47" s="118"/>
      <c r="K47" s="134"/>
    </row>
    <row r="48" spans="1:11" ht="15" customHeight="1" thickBot="1" x14ac:dyDescent="0.9">
      <c r="A48" s="171"/>
      <c r="B48" s="141" t="str">
        <f>IF(ISBLANK('Match Details'!I22)," ",_xlfn.TEXTAFTER('Match Details'!I22," "))</f>
        <v/>
      </c>
      <c r="C48" s="142" t="str">
        <f>IF(ISBLANK('Match Details'!I22)," ",_xlfn.TEXTBEFORE('Match Details'!I22," "))</f>
        <v/>
      </c>
      <c r="D48" s="143" t="str">
        <f>IF(ISBLANK('Match Details'!J22)," ",'Match Details'!J22)</f>
        <v xml:space="preserve"> </v>
      </c>
      <c r="E48" s="135"/>
      <c r="F48" s="136"/>
      <c r="G48" s="160"/>
      <c r="H48" s="160"/>
      <c r="I48" s="160"/>
      <c r="J48" s="136"/>
      <c r="K48" s="137"/>
    </row>
    <row r="49" spans="1:11" ht="15" customHeight="1" x14ac:dyDescent="0.75">
      <c r="A49" s="36"/>
      <c r="D49" s="36"/>
      <c r="J49" s="161" t="s">
        <v>111</v>
      </c>
      <c r="K49" s="161"/>
    </row>
    <row r="50" spans="1:11" ht="15" customHeight="1" x14ac:dyDescent="0.75">
      <c r="A50" s="36"/>
      <c r="D50" s="36"/>
      <c r="J50" s="162"/>
      <c r="K50" s="162"/>
    </row>
    <row r="51" spans="1:11" ht="15" customHeight="1" x14ac:dyDescent="0.75">
      <c r="A51" s="36"/>
      <c r="D51" s="36"/>
      <c r="J51" s="162"/>
      <c r="K51" s="162"/>
    </row>
    <row r="52" spans="1:11" ht="15" customHeight="1" x14ac:dyDescent="0.75">
      <c r="A52" s="36"/>
      <c r="D52" s="36"/>
    </row>
    <row r="53" spans="1:11" ht="15" customHeight="1" x14ac:dyDescent="0.75">
      <c r="A53" s="36"/>
      <c r="D53" s="36"/>
    </row>
  </sheetData>
  <sheetProtection sheet="1" objects="1" scenarios="1"/>
  <mergeCells count="7">
    <mergeCell ref="J49:K51"/>
    <mergeCell ref="B12:C12"/>
    <mergeCell ref="E12:F12"/>
    <mergeCell ref="G12:H12"/>
    <mergeCell ref="A33:A40"/>
    <mergeCell ref="A41:A48"/>
    <mergeCell ref="E31:K31"/>
  </mergeCells>
  <dataValidations count="2">
    <dataValidation type="list" allowBlank="1" showDropDown="1" showInputMessage="1" showErrorMessage="1" errorTitle="Age Limit" error="Enter y/Y or blank" sqref="H33:I48" xr:uid="{DA74D3BB-BEE1-4119-9F80-20C2C91487AC}">
      <formula1>"y,Y,--"</formula1>
    </dataValidation>
    <dataValidation type="list" allowBlank="1" showDropDown="1" showInputMessage="1" showErrorMessage="1" errorTitle="Gender" error="Enter: m, M or f, F" sqref="G33:G48" xr:uid="{758EF53B-DCEB-4100-B2BF-F84DF18EFE17}">
      <formula1>"m,M,f,F"</formula1>
    </dataValidation>
  </dataValidations>
  <pageMargins left="0.59055118110236227" right="0.59055118110236227" top="0.74803149606299213" bottom="0.74803149606299213" header="0.31496062992125984" footer="0.31496062992125984"/>
  <pageSetup paperSize="9" scale="72" orientation="portrait" r:id="rId1"/>
  <headerFooter>
    <oddHeader>&amp;LSWCF League Match Score sheet&amp;R&amp;A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Match Details</vt:lpstr>
      <vt:lpstr>Score Sheet</vt:lpstr>
      <vt:lpstr>Ranking</vt:lpstr>
      <vt:lpstr>Ranking!Print_Area</vt:lpstr>
      <vt:lpstr>'Score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John Duplock</cp:lastModifiedBy>
  <cp:lastPrinted>2026-05-05T18:29:59Z</cp:lastPrinted>
  <dcterms:created xsi:type="dcterms:W3CDTF">2019-01-30T17:11:57Z</dcterms:created>
  <dcterms:modified xsi:type="dcterms:W3CDTF">2026-05-05T19:03:36Z</dcterms:modified>
</cp:coreProperties>
</file>